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e of Illinois\Bond Documents\"/>
    </mc:Choice>
  </mc:AlternateContent>
  <bookViews>
    <workbookView xWindow="480" yWindow="1275" windowWidth="10545" windowHeight="6735" firstSheet="1" activeTab="1"/>
  </bookViews>
  <sheets>
    <sheet name="COI" sheetId="7" state="hidden" r:id="rId1"/>
    <sheet name="Total Debt" sheetId="3" r:id="rId2"/>
    <sheet name="2017AB" sheetId="5" r:id="rId3"/>
    <sheet name="Unrefunded" sheetId="4" r:id="rId4"/>
    <sheet name="Series Detail" sheetId="1" r:id="rId5"/>
    <sheet name="FY2019" sheetId="2" state="hidden" r:id="rId6"/>
  </sheets>
  <definedNames>
    <definedName name="_xlnm.Print_Area" localSheetId="2">'2017AB'!$A$1:$G$91</definedName>
    <definedName name="_xlnm.Print_Area" localSheetId="0">COI!$A$1:$L$54</definedName>
    <definedName name="_xlnm.Print_Area" localSheetId="5">'FY2019'!$A$1:$G$177</definedName>
    <definedName name="_xlnm.Print_Area" localSheetId="1">'Total Debt'!$A$1:$G$90</definedName>
    <definedName name="_xlnm.Print_Area" localSheetId="3">Unrefunded!$A$1:$G$91</definedName>
    <definedName name="_xlnm.Print_Titles" localSheetId="2">'2017AB'!$1:$4</definedName>
    <definedName name="_xlnm.Print_Titles" localSheetId="5">'FY2019'!$1:$4</definedName>
    <definedName name="_xlnm.Print_Titles" localSheetId="1">'Total Debt'!$1:$4</definedName>
    <definedName name="_xlnm.Print_Titles" localSheetId="3">Unrefunded!$1:$4</definedName>
    <definedName name="ProjectName" localSheetId="5">{"Client Name or Project Name"}</definedName>
    <definedName name="ProjectName" localSheetId="1">{"Client Name or Project Name"}</definedName>
    <definedName name="ProjectName">{"Client Name or Project Name"}</definedName>
  </definedNames>
  <calcPr calcId="162913"/>
  <fileRecoveryPr autoRecover="0"/>
</workbook>
</file>

<file path=xl/calcChain.xml><?xml version="1.0" encoding="utf-8"?>
<calcChain xmlns="http://schemas.openxmlformats.org/spreadsheetml/2006/main">
  <c r="G5" i="5" l="1"/>
  <c r="G5" i="4"/>
  <c r="B18" i="4"/>
  <c r="E166" i="2" l="1"/>
  <c r="D166" i="2"/>
  <c r="C166" i="2"/>
  <c r="B166" i="2"/>
  <c r="E157" i="2"/>
  <c r="D157" i="2"/>
  <c r="C157" i="2"/>
  <c r="B157" i="2"/>
  <c r="E148" i="2"/>
  <c r="D148" i="2"/>
  <c r="C148" i="2"/>
  <c r="B148" i="2"/>
  <c r="E139" i="2"/>
  <c r="D139" i="2"/>
  <c r="C139" i="2"/>
  <c r="B139" i="2"/>
  <c r="D130" i="2"/>
  <c r="B130" i="2"/>
  <c r="D121" i="2"/>
  <c r="C121" i="2"/>
  <c r="B121" i="2"/>
  <c r="E103" i="2"/>
  <c r="D103" i="2"/>
  <c r="B103" i="2"/>
  <c r="E94" i="2"/>
  <c r="D94" i="2"/>
  <c r="B94" i="2"/>
  <c r="E85" i="2"/>
  <c r="D85" i="2"/>
  <c r="B85" i="2"/>
  <c r="D76" i="2"/>
  <c r="B76" i="2"/>
  <c r="D58" i="2"/>
  <c r="B58" i="2"/>
  <c r="D49" i="2"/>
  <c r="B49" i="2"/>
  <c r="D40" i="2"/>
  <c r="B40" i="2"/>
  <c r="E31" i="2"/>
  <c r="D31" i="2"/>
  <c r="B31" i="2"/>
  <c r="E21" i="2"/>
  <c r="D21" i="2"/>
  <c r="B21" i="2"/>
  <c r="E165" i="2"/>
  <c r="D165" i="2"/>
  <c r="C165" i="2"/>
  <c r="B165" i="2"/>
  <c r="E156" i="2"/>
  <c r="D156" i="2"/>
  <c r="C156" i="2"/>
  <c r="B156" i="2"/>
  <c r="E147" i="2"/>
  <c r="D147" i="2"/>
  <c r="C147" i="2"/>
  <c r="B147" i="2"/>
  <c r="E138" i="2"/>
  <c r="D138" i="2"/>
  <c r="C138" i="2"/>
  <c r="B138" i="2"/>
  <c r="D129" i="2"/>
  <c r="B129" i="2"/>
  <c r="D120" i="2"/>
  <c r="C120" i="2"/>
  <c r="B120" i="2"/>
  <c r="E102" i="2"/>
  <c r="D102" i="2"/>
  <c r="B102" i="2"/>
  <c r="E93" i="2"/>
  <c r="D93" i="2"/>
  <c r="B93" i="2"/>
  <c r="E84" i="2"/>
  <c r="D84" i="2"/>
  <c r="B84" i="2"/>
  <c r="D75" i="2"/>
  <c r="B75" i="2"/>
  <c r="D57" i="2"/>
  <c r="B57" i="2"/>
  <c r="D48" i="2"/>
  <c r="B48" i="2"/>
  <c r="D39" i="2"/>
  <c r="B39" i="2"/>
  <c r="E30" i="2"/>
  <c r="D30" i="2"/>
  <c r="B30" i="2"/>
  <c r="E20" i="2"/>
  <c r="D20" i="2"/>
  <c r="B20" i="2"/>
  <c r="F12" i="2"/>
  <c r="E12" i="2"/>
  <c r="D12" i="2"/>
  <c r="B12" i="2"/>
  <c r="F11" i="2"/>
  <c r="E11" i="2"/>
  <c r="D11" i="2"/>
  <c r="B11" i="2"/>
  <c r="D87" i="5" l="1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B5" i="3" l="1"/>
  <c r="D84" i="3"/>
  <c r="D90" i="4"/>
  <c r="D8" i="3"/>
  <c r="D12" i="3"/>
  <c r="D16" i="3"/>
  <c r="D20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5" i="3"/>
  <c r="D9" i="3"/>
  <c r="D13" i="3"/>
  <c r="D17" i="3"/>
  <c r="D21" i="3"/>
  <c r="D25" i="3"/>
  <c r="D29" i="3"/>
  <c r="D33" i="3"/>
  <c r="D37" i="3"/>
  <c r="D41" i="3"/>
  <c r="D45" i="3"/>
  <c r="D49" i="3"/>
  <c r="D53" i="3"/>
  <c r="D57" i="3"/>
  <c r="D61" i="3"/>
  <c r="D65" i="3"/>
  <c r="D69" i="3"/>
  <c r="D73" i="3"/>
  <c r="D77" i="3"/>
  <c r="D81" i="3"/>
  <c r="D85" i="3"/>
  <c r="D6" i="3"/>
  <c r="D10" i="3"/>
  <c r="D14" i="3"/>
  <c r="D18" i="3"/>
  <c r="D22" i="3"/>
  <c r="D26" i="3"/>
  <c r="D30" i="3"/>
  <c r="D34" i="3"/>
  <c r="D38" i="3"/>
  <c r="D42" i="3"/>
  <c r="D46" i="3"/>
  <c r="D50" i="3"/>
  <c r="D54" i="3"/>
  <c r="D58" i="3"/>
  <c r="D62" i="3"/>
  <c r="D66" i="3"/>
  <c r="D70" i="3"/>
  <c r="D74" i="3"/>
  <c r="D78" i="3"/>
  <c r="D82" i="3"/>
  <c r="D86" i="3"/>
  <c r="D7" i="3"/>
  <c r="D11" i="3"/>
  <c r="D15" i="3"/>
  <c r="D19" i="3"/>
  <c r="D23" i="3"/>
  <c r="D27" i="3"/>
  <c r="D31" i="3"/>
  <c r="D35" i="3"/>
  <c r="D39" i="3"/>
  <c r="D43" i="3"/>
  <c r="D47" i="3"/>
  <c r="D51" i="3"/>
  <c r="D55" i="3"/>
  <c r="D59" i="3"/>
  <c r="D63" i="3"/>
  <c r="D67" i="3"/>
  <c r="D71" i="3"/>
  <c r="D75" i="3"/>
  <c r="D79" i="3"/>
  <c r="D83" i="3"/>
  <c r="D87" i="3"/>
  <c r="D90" i="5"/>
  <c r="D90" i="3" l="1"/>
  <c r="EB99" i="1"/>
  <c r="EA99" i="1"/>
  <c r="DY99" i="1"/>
  <c r="DU99" i="1"/>
  <c r="DT99" i="1"/>
  <c r="DR99" i="1"/>
  <c r="DN99" i="1"/>
  <c r="DM99" i="1"/>
  <c r="DK99" i="1"/>
  <c r="DD99" i="1"/>
  <c r="DG99" i="1"/>
  <c r="DF99" i="1"/>
  <c r="CZ99" i="1"/>
  <c r="CY99" i="1"/>
  <c r="CX99" i="1"/>
  <c r="CT99" i="1"/>
  <c r="CS99" i="1"/>
  <c r="CR99" i="1"/>
  <c r="CO99" i="1"/>
  <c r="CN99" i="1"/>
  <c r="CM99" i="1"/>
  <c r="CL99" i="1"/>
  <c r="CH99" i="1"/>
  <c r="CG99" i="1"/>
  <c r="CE99" i="1"/>
  <c r="CA99" i="1"/>
  <c r="BZ99" i="1"/>
  <c r="BX99" i="1"/>
  <c r="BT99" i="1"/>
  <c r="BR99" i="1"/>
  <c r="BN99" i="1"/>
  <c r="BM99" i="1"/>
  <c r="BK99" i="1"/>
  <c r="BH99" i="1"/>
  <c r="BG99" i="1"/>
  <c r="BE99" i="1"/>
  <c r="BA99" i="1"/>
  <c r="AZ99" i="1"/>
  <c r="AX99" i="1"/>
  <c r="AT99" i="1"/>
  <c r="AR99" i="1"/>
  <c r="AN99" i="1"/>
  <c r="AL99" i="1"/>
  <c r="AH99" i="1"/>
  <c r="AG99" i="1"/>
  <c r="AE99" i="1"/>
  <c r="AA99" i="1"/>
  <c r="Z99" i="1"/>
  <c r="X99" i="1"/>
  <c r="T99" i="1"/>
  <c r="S99" i="1"/>
  <c r="R99" i="1"/>
  <c r="P99" i="1"/>
  <c r="L99" i="1"/>
  <c r="F174" i="2" l="1"/>
  <c r="F175" i="2" l="1"/>
  <c r="G156" i="2"/>
  <c r="G75" i="2"/>
  <c r="G12" i="2"/>
  <c r="G130" i="2"/>
  <c r="G129" i="2"/>
  <c r="G121" i="2"/>
  <c r="G120" i="2"/>
  <c r="G112" i="2"/>
  <c r="G111" i="2"/>
  <c r="G67" i="2"/>
  <c r="G66" i="2"/>
  <c r="G157" i="2" l="1"/>
  <c r="G85" i="2"/>
  <c r="G103" i="2"/>
  <c r="E175" i="2"/>
  <c r="G93" i="2"/>
  <c r="G94" i="2"/>
  <c r="G49" i="2"/>
  <c r="G84" i="2"/>
  <c r="G48" i="2"/>
  <c r="G165" i="2"/>
  <c r="G76" i="2"/>
  <c r="E174" i="2"/>
  <c r="G31" i="2"/>
  <c r="G102" i="2"/>
  <c r="G138" i="2"/>
  <c r="G139" i="2"/>
  <c r="G147" i="2"/>
  <c r="G148" i="2"/>
  <c r="G166" i="2"/>
  <c r="G21" i="2"/>
  <c r="G30" i="2"/>
  <c r="G11" i="2"/>
  <c r="G20" i="2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E87" i="5"/>
  <c r="E87" i="3" s="1"/>
  <c r="C87" i="5"/>
  <c r="E86" i="5"/>
  <c r="E86" i="3" s="1"/>
  <c r="C86" i="5"/>
  <c r="E85" i="5"/>
  <c r="E85" i="3" s="1"/>
  <c r="C85" i="5"/>
  <c r="E84" i="5"/>
  <c r="E84" i="3" s="1"/>
  <c r="C84" i="5"/>
  <c r="E83" i="5"/>
  <c r="E83" i="3" s="1"/>
  <c r="C83" i="5"/>
  <c r="E82" i="5"/>
  <c r="E82" i="3" s="1"/>
  <c r="C82" i="5"/>
  <c r="E81" i="5"/>
  <c r="E81" i="3" s="1"/>
  <c r="C81" i="5"/>
  <c r="E80" i="5"/>
  <c r="E80" i="3" s="1"/>
  <c r="C80" i="5"/>
  <c r="E79" i="5"/>
  <c r="E79" i="3" s="1"/>
  <c r="C79" i="5"/>
  <c r="E78" i="5"/>
  <c r="E78" i="3" s="1"/>
  <c r="C78" i="5"/>
  <c r="E77" i="5"/>
  <c r="E77" i="3" s="1"/>
  <c r="C77" i="5"/>
  <c r="E76" i="5"/>
  <c r="E76" i="3" s="1"/>
  <c r="C76" i="5"/>
  <c r="E75" i="5"/>
  <c r="E75" i="3" s="1"/>
  <c r="C75" i="5"/>
  <c r="E74" i="5"/>
  <c r="E74" i="3" s="1"/>
  <c r="C74" i="5"/>
  <c r="E73" i="5"/>
  <c r="E73" i="3" s="1"/>
  <c r="C73" i="5"/>
  <c r="E72" i="5"/>
  <c r="E72" i="3" s="1"/>
  <c r="C72" i="5"/>
  <c r="E71" i="5"/>
  <c r="E71" i="3" s="1"/>
  <c r="C71" i="5"/>
  <c r="E70" i="5"/>
  <c r="E70" i="3" s="1"/>
  <c r="C70" i="5"/>
  <c r="E69" i="5"/>
  <c r="E69" i="3" s="1"/>
  <c r="C69" i="5"/>
  <c r="E68" i="5"/>
  <c r="E68" i="3" s="1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E10" i="5"/>
  <c r="C10" i="5"/>
  <c r="E9" i="5"/>
  <c r="C9" i="5"/>
  <c r="E8" i="5"/>
  <c r="C8" i="5"/>
  <c r="E7" i="5"/>
  <c r="C7" i="5"/>
  <c r="E6" i="5"/>
  <c r="C6" i="5"/>
  <c r="E5" i="5"/>
  <c r="C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C87" i="4"/>
  <c r="C86" i="4"/>
  <c r="C85" i="4"/>
  <c r="C84" i="4"/>
  <c r="C83" i="4"/>
  <c r="F83" i="4" s="1"/>
  <c r="B83" i="3"/>
  <c r="C82" i="4"/>
  <c r="C81" i="4"/>
  <c r="C80" i="4"/>
  <c r="C79" i="4"/>
  <c r="C78" i="4"/>
  <c r="C77" i="4"/>
  <c r="C76" i="4"/>
  <c r="C75" i="4"/>
  <c r="C74" i="4"/>
  <c r="E90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F20" i="5" l="1"/>
  <c r="F25" i="5"/>
  <c r="F33" i="5"/>
  <c r="F85" i="5"/>
  <c r="F12" i="5"/>
  <c r="F16" i="5"/>
  <c r="F41" i="5"/>
  <c r="F57" i="5"/>
  <c r="F65" i="5"/>
  <c r="F69" i="5"/>
  <c r="F5" i="5"/>
  <c r="F24" i="5"/>
  <c r="G25" i="5" s="1"/>
  <c r="F36" i="5"/>
  <c r="F44" i="5"/>
  <c r="F21" i="5"/>
  <c r="F40" i="5"/>
  <c r="G41" i="5" s="1"/>
  <c r="F37" i="5"/>
  <c r="F52" i="5"/>
  <c r="F56" i="5"/>
  <c r="F60" i="5"/>
  <c r="F13" i="5"/>
  <c r="G13" i="5" s="1"/>
  <c r="F28" i="5"/>
  <c r="F49" i="5"/>
  <c r="F53" i="5"/>
  <c r="F48" i="5"/>
  <c r="F9" i="5"/>
  <c r="F29" i="5"/>
  <c r="F45" i="5"/>
  <c r="F61" i="5"/>
  <c r="F70" i="5"/>
  <c r="F82" i="5"/>
  <c r="F86" i="5"/>
  <c r="F32" i="5"/>
  <c r="F8" i="5"/>
  <c r="G9" i="5" s="1"/>
  <c r="F42" i="5"/>
  <c r="F58" i="5"/>
  <c r="F81" i="5"/>
  <c r="F78" i="4"/>
  <c r="G21" i="5"/>
  <c r="F64" i="5"/>
  <c r="F68" i="5"/>
  <c r="G69" i="5" s="1"/>
  <c r="F76" i="5"/>
  <c r="B80" i="3"/>
  <c r="F84" i="5"/>
  <c r="C90" i="5"/>
  <c r="F7" i="5"/>
  <c r="F11" i="5"/>
  <c r="F15" i="5"/>
  <c r="F19" i="5"/>
  <c r="F23" i="5"/>
  <c r="F27" i="5"/>
  <c r="F31" i="5"/>
  <c r="F35" i="5"/>
  <c r="F39" i="5"/>
  <c r="F43" i="5"/>
  <c r="F47" i="5"/>
  <c r="F51" i="5"/>
  <c r="F55" i="5"/>
  <c r="F59" i="5"/>
  <c r="F63" i="5"/>
  <c r="F67" i="5"/>
  <c r="F71" i="5"/>
  <c r="F75" i="5"/>
  <c r="F79" i="5"/>
  <c r="F87" i="5"/>
  <c r="F75" i="4"/>
  <c r="F79" i="4"/>
  <c r="F87" i="4"/>
  <c r="E90" i="5"/>
  <c r="F6" i="5"/>
  <c r="G7" i="5" s="1"/>
  <c r="F22" i="5"/>
  <c r="F38" i="5"/>
  <c r="F54" i="5"/>
  <c r="F72" i="5"/>
  <c r="F10" i="5"/>
  <c r="G11" i="5" s="1"/>
  <c r="F26" i="5"/>
  <c r="F73" i="5"/>
  <c r="F74" i="5"/>
  <c r="F83" i="5"/>
  <c r="F14" i="5"/>
  <c r="G15" i="5" s="1"/>
  <c r="F30" i="5"/>
  <c r="F46" i="5"/>
  <c r="F62" i="5"/>
  <c r="F77" i="5"/>
  <c r="F78" i="5"/>
  <c r="F80" i="5"/>
  <c r="B90" i="5"/>
  <c r="F17" i="5"/>
  <c r="G17" i="5" s="1"/>
  <c r="F18" i="5"/>
  <c r="G19" i="5" s="1"/>
  <c r="F34" i="5"/>
  <c r="F50" i="5"/>
  <c r="F66" i="5"/>
  <c r="C76" i="3"/>
  <c r="C80" i="3"/>
  <c r="C84" i="3"/>
  <c r="B75" i="3"/>
  <c r="B77" i="3"/>
  <c r="B79" i="3"/>
  <c r="B81" i="3"/>
  <c r="B85" i="3"/>
  <c r="B87" i="3"/>
  <c r="F76" i="4"/>
  <c r="F80" i="4"/>
  <c r="F84" i="4"/>
  <c r="B78" i="3"/>
  <c r="B86" i="3"/>
  <c r="C75" i="3"/>
  <c r="C77" i="3"/>
  <c r="C79" i="3"/>
  <c r="C81" i="3"/>
  <c r="C83" i="3"/>
  <c r="F83" i="3" s="1"/>
  <c r="C85" i="3"/>
  <c r="C87" i="3"/>
  <c r="F77" i="4"/>
  <c r="F81" i="4"/>
  <c r="F85" i="4"/>
  <c r="B76" i="3"/>
  <c r="F76" i="3" s="1"/>
  <c r="B84" i="3"/>
  <c r="C74" i="3"/>
  <c r="C78" i="3"/>
  <c r="C82" i="3"/>
  <c r="C86" i="3"/>
  <c r="F74" i="4"/>
  <c r="F82" i="4"/>
  <c r="G83" i="4" s="1"/>
  <c r="F86" i="4"/>
  <c r="B74" i="3"/>
  <c r="B82" i="3"/>
  <c r="K97" i="1"/>
  <c r="J97" i="1"/>
  <c r="I97" i="1"/>
  <c r="K95" i="1"/>
  <c r="J95" i="1"/>
  <c r="I95" i="1"/>
  <c r="K93" i="1"/>
  <c r="J93" i="1"/>
  <c r="I93" i="1"/>
  <c r="K91" i="1"/>
  <c r="J91" i="1"/>
  <c r="I91" i="1"/>
  <c r="K89" i="1"/>
  <c r="J89" i="1"/>
  <c r="I89" i="1"/>
  <c r="K87" i="1"/>
  <c r="J87" i="1"/>
  <c r="I87" i="1"/>
  <c r="K85" i="1"/>
  <c r="J85" i="1"/>
  <c r="I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G57" i="5" l="1"/>
  <c r="G33" i="5"/>
  <c r="G85" i="5"/>
  <c r="G61" i="5"/>
  <c r="G65" i="5"/>
  <c r="G37" i="5"/>
  <c r="G53" i="5"/>
  <c r="G45" i="5"/>
  <c r="G59" i="5"/>
  <c r="M85" i="1"/>
  <c r="M93" i="1"/>
  <c r="K99" i="1"/>
  <c r="M87" i="1"/>
  <c r="M89" i="1"/>
  <c r="M95" i="1"/>
  <c r="M97" i="1"/>
  <c r="G87" i="5"/>
  <c r="G49" i="5"/>
  <c r="G29" i="5"/>
  <c r="G43" i="5"/>
  <c r="G35" i="5"/>
  <c r="G81" i="5"/>
  <c r="G71" i="5"/>
  <c r="F78" i="3"/>
  <c r="M91" i="1"/>
  <c r="G79" i="4"/>
  <c r="G67" i="5"/>
  <c r="F82" i="3"/>
  <c r="G83" i="3" s="1"/>
  <c r="F81" i="3"/>
  <c r="G51" i="5"/>
  <c r="F80" i="3"/>
  <c r="F74" i="3"/>
  <c r="F84" i="3"/>
  <c r="F86" i="3"/>
  <c r="F79" i="3"/>
  <c r="F87" i="3"/>
  <c r="F77" i="3"/>
  <c r="G77" i="3" s="1"/>
  <c r="F85" i="3"/>
  <c r="F75" i="3"/>
  <c r="G47" i="5"/>
  <c r="G63" i="5"/>
  <c r="G79" i="5"/>
  <c r="G31" i="5"/>
  <c r="G75" i="5"/>
  <c r="G27" i="5"/>
  <c r="G55" i="5"/>
  <c r="G77" i="5"/>
  <c r="G39" i="5"/>
  <c r="G23" i="5"/>
  <c r="G73" i="5"/>
  <c r="F90" i="5"/>
  <c r="G83" i="5"/>
  <c r="G81" i="4"/>
  <c r="G77" i="4"/>
  <c r="G87" i="4"/>
  <c r="G75" i="4"/>
  <c r="G85" i="4"/>
  <c r="EC97" i="1"/>
  <c r="EC96" i="1"/>
  <c r="EC95" i="1"/>
  <c r="EC94" i="1"/>
  <c r="EC93" i="1"/>
  <c r="EC92" i="1"/>
  <c r="EC91" i="1"/>
  <c r="EC90" i="1"/>
  <c r="EC89" i="1"/>
  <c r="EC88" i="1"/>
  <c r="EC87" i="1"/>
  <c r="EC86" i="1"/>
  <c r="EC85" i="1"/>
  <c r="EC84" i="1"/>
  <c r="EC83" i="1"/>
  <c r="EC82" i="1"/>
  <c r="EC81" i="1"/>
  <c r="EC80" i="1"/>
  <c r="EC79" i="1"/>
  <c r="EC78" i="1"/>
  <c r="EC77" i="1"/>
  <c r="EC76" i="1"/>
  <c r="EC75" i="1"/>
  <c r="EC74" i="1"/>
  <c r="EC73" i="1"/>
  <c r="EC72" i="1"/>
  <c r="EC71" i="1"/>
  <c r="EC70" i="1"/>
  <c r="EC69" i="1"/>
  <c r="EC68" i="1"/>
  <c r="EC67" i="1"/>
  <c r="EC66" i="1"/>
  <c r="EC65" i="1"/>
  <c r="EC64" i="1"/>
  <c r="EC63" i="1"/>
  <c r="EC62" i="1"/>
  <c r="EC61" i="1"/>
  <c r="EC60" i="1"/>
  <c r="EC59" i="1"/>
  <c r="EC58" i="1"/>
  <c r="EC57" i="1"/>
  <c r="EC56" i="1"/>
  <c r="EC55" i="1"/>
  <c r="EC54" i="1"/>
  <c r="EC53" i="1"/>
  <c r="EC52" i="1"/>
  <c r="EC51" i="1"/>
  <c r="EC50" i="1"/>
  <c r="EC49" i="1"/>
  <c r="EC48" i="1"/>
  <c r="EC47" i="1"/>
  <c r="EC46" i="1"/>
  <c r="EC45" i="1"/>
  <c r="EC44" i="1"/>
  <c r="EC43" i="1"/>
  <c r="EC42" i="1"/>
  <c r="EC41" i="1"/>
  <c r="EC40" i="1"/>
  <c r="EC39" i="1"/>
  <c r="EC38" i="1"/>
  <c r="EC37" i="1"/>
  <c r="EC36" i="1"/>
  <c r="EC35" i="1"/>
  <c r="EC34" i="1"/>
  <c r="EC33" i="1"/>
  <c r="EC32" i="1"/>
  <c r="EC31" i="1"/>
  <c r="EC30" i="1"/>
  <c r="EC29" i="1"/>
  <c r="EC28" i="1"/>
  <c r="EC27" i="1"/>
  <c r="EC26" i="1"/>
  <c r="EC25" i="1"/>
  <c r="EC24" i="1"/>
  <c r="EC23" i="1"/>
  <c r="EC22" i="1"/>
  <c r="EC21" i="1"/>
  <c r="EC20" i="1"/>
  <c r="DV97" i="1"/>
  <c r="DV96" i="1"/>
  <c r="DV95" i="1"/>
  <c r="DV94" i="1"/>
  <c r="DV93" i="1"/>
  <c r="DV92" i="1"/>
  <c r="DV91" i="1"/>
  <c r="DV90" i="1"/>
  <c r="DV89" i="1"/>
  <c r="DV88" i="1"/>
  <c r="DV87" i="1"/>
  <c r="DV86" i="1"/>
  <c r="DV85" i="1"/>
  <c r="DV84" i="1"/>
  <c r="DV83" i="1"/>
  <c r="DV82" i="1"/>
  <c r="DV81" i="1"/>
  <c r="DV80" i="1"/>
  <c r="DV79" i="1"/>
  <c r="DV78" i="1"/>
  <c r="DV77" i="1"/>
  <c r="DV76" i="1"/>
  <c r="DV75" i="1"/>
  <c r="DV74" i="1"/>
  <c r="DV73" i="1"/>
  <c r="DV72" i="1"/>
  <c r="DV71" i="1"/>
  <c r="DV70" i="1"/>
  <c r="DV69" i="1"/>
  <c r="DV68" i="1"/>
  <c r="DV67" i="1"/>
  <c r="DV66" i="1"/>
  <c r="DV65" i="1"/>
  <c r="DV64" i="1"/>
  <c r="DV63" i="1"/>
  <c r="DV62" i="1"/>
  <c r="DV61" i="1"/>
  <c r="DV60" i="1"/>
  <c r="DV59" i="1"/>
  <c r="DV58" i="1"/>
  <c r="DV57" i="1"/>
  <c r="DV56" i="1"/>
  <c r="DV55" i="1"/>
  <c r="DV54" i="1"/>
  <c r="DV53" i="1"/>
  <c r="DV52" i="1"/>
  <c r="DV51" i="1"/>
  <c r="DV50" i="1"/>
  <c r="DV49" i="1"/>
  <c r="DV48" i="1"/>
  <c r="DV47" i="1"/>
  <c r="DV46" i="1"/>
  <c r="DV45" i="1"/>
  <c r="DV44" i="1"/>
  <c r="DV43" i="1"/>
  <c r="DV42" i="1"/>
  <c r="DV41" i="1"/>
  <c r="DV40" i="1"/>
  <c r="DV39" i="1"/>
  <c r="DV38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O97" i="1"/>
  <c r="DO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O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O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O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O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O31" i="1"/>
  <c r="DO30" i="1"/>
  <c r="DO29" i="1"/>
  <c r="DO28" i="1"/>
  <c r="DO27" i="1"/>
  <c r="DO26" i="1"/>
  <c r="DO25" i="1"/>
  <c r="DO24" i="1"/>
  <c r="DO23" i="1"/>
  <c r="DO22" i="1"/>
  <c r="DO21" i="1"/>
  <c r="DO20" i="1"/>
  <c r="DH97" i="1"/>
  <c r="DH96" i="1"/>
  <c r="DH95" i="1"/>
  <c r="DH94" i="1"/>
  <c r="DH93" i="1"/>
  <c r="DH92" i="1"/>
  <c r="DH91" i="1"/>
  <c r="DH90" i="1"/>
  <c r="DH89" i="1"/>
  <c r="DH88" i="1"/>
  <c r="DH87" i="1"/>
  <c r="DH86" i="1"/>
  <c r="DH85" i="1"/>
  <c r="DH84" i="1"/>
  <c r="DH83" i="1"/>
  <c r="DH82" i="1"/>
  <c r="DH81" i="1"/>
  <c r="DH80" i="1"/>
  <c r="DH79" i="1"/>
  <c r="DH78" i="1"/>
  <c r="DH77" i="1"/>
  <c r="DH76" i="1"/>
  <c r="DH75" i="1"/>
  <c r="DH74" i="1"/>
  <c r="DH73" i="1"/>
  <c r="DH72" i="1"/>
  <c r="DH71" i="1"/>
  <c r="DH70" i="1"/>
  <c r="DH69" i="1"/>
  <c r="DH68" i="1"/>
  <c r="DH67" i="1"/>
  <c r="DH66" i="1"/>
  <c r="DH65" i="1"/>
  <c r="DH64" i="1"/>
  <c r="DH63" i="1"/>
  <c r="DH62" i="1"/>
  <c r="DH61" i="1"/>
  <c r="DH60" i="1"/>
  <c r="DH59" i="1"/>
  <c r="DH58" i="1"/>
  <c r="DH57" i="1"/>
  <c r="DH56" i="1"/>
  <c r="DH55" i="1"/>
  <c r="DH54" i="1"/>
  <c r="DH53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A97" i="1"/>
  <c r="DA96" i="1"/>
  <c r="DA95" i="1"/>
  <c r="DA94" i="1"/>
  <c r="DA93" i="1"/>
  <c r="DA92" i="1"/>
  <c r="DA91" i="1"/>
  <c r="DA90" i="1"/>
  <c r="DA89" i="1"/>
  <c r="DA88" i="1"/>
  <c r="DA87" i="1"/>
  <c r="DA86" i="1"/>
  <c r="DA85" i="1"/>
  <c r="DA84" i="1"/>
  <c r="DA83" i="1"/>
  <c r="DA82" i="1"/>
  <c r="DA81" i="1"/>
  <c r="DA80" i="1"/>
  <c r="DA79" i="1"/>
  <c r="DA78" i="1"/>
  <c r="DA77" i="1"/>
  <c r="DA76" i="1"/>
  <c r="DA75" i="1"/>
  <c r="DA74" i="1"/>
  <c r="DA73" i="1"/>
  <c r="DA72" i="1"/>
  <c r="DA71" i="1"/>
  <c r="DA70" i="1"/>
  <c r="DA69" i="1"/>
  <c r="DA68" i="1"/>
  <c r="DA67" i="1"/>
  <c r="DA66" i="1"/>
  <c r="DA65" i="1"/>
  <c r="DA64" i="1"/>
  <c r="DA63" i="1"/>
  <c r="DA62" i="1"/>
  <c r="DA61" i="1"/>
  <c r="DA60" i="1"/>
  <c r="DA59" i="1"/>
  <c r="DA58" i="1"/>
  <c r="DA57" i="1"/>
  <c r="DA56" i="1"/>
  <c r="DA55" i="1"/>
  <c r="DA54" i="1"/>
  <c r="DA53" i="1"/>
  <c r="DA52" i="1"/>
  <c r="DA51" i="1"/>
  <c r="DA50" i="1"/>
  <c r="DA49" i="1"/>
  <c r="DA48" i="1"/>
  <c r="DA47" i="1"/>
  <c r="DA46" i="1"/>
  <c r="DA45" i="1"/>
  <c r="DA44" i="1"/>
  <c r="DA43" i="1"/>
  <c r="DA42" i="1"/>
  <c r="DA41" i="1"/>
  <c r="DA40" i="1"/>
  <c r="DA39" i="1"/>
  <c r="DA38" i="1"/>
  <c r="DA37" i="1"/>
  <c r="DA36" i="1"/>
  <c r="DA35" i="1"/>
  <c r="DA34" i="1"/>
  <c r="DA33" i="1"/>
  <c r="DA32" i="1"/>
  <c r="DA31" i="1"/>
  <c r="DA30" i="1"/>
  <c r="DA29" i="1"/>
  <c r="DA28" i="1"/>
  <c r="DA27" i="1"/>
  <c r="DA26" i="1"/>
  <c r="DA25" i="1"/>
  <c r="DA24" i="1"/>
  <c r="DA23" i="1"/>
  <c r="DA22" i="1"/>
  <c r="DA21" i="1"/>
  <c r="DA20" i="1"/>
  <c r="CU97" i="1"/>
  <c r="CU96" i="1"/>
  <c r="CU95" i="1"/>
  <c r="CU94" i="1"/>
  <c r="CU93" i="1"/>
  <c r="CU92" i="1"/>
  <c r="CU91" i="1"/>
  <c r="CU90" i="1"/>
  <c r="CU89" i="1"/>
  <c r="CU88" i="1"/>
  <c r="CU87" i="1"/>
  <c r="CU86" i="1"/>
  <c r="CU85" i="1"/>
  <c r="CU84" i="1"/>
  <c r="CU83" i="1"/>
  <c r="CU82" i="1"/>
  <c r="CU81" i="1"/>
  <c r="CU80" i="1"/>
  <c r="CU79" i="1"/>
  <c r="CU78" i="1"/>
  <c r="CU77" i="1"/>
  <c r="CU76" i="1"/>
  <c r="CU75" i="1"/>
  <c r="CU74" i="1"/>
  <c r="CU73" i="1"/>
  <c r="CU72" i="1"/>
  <c r="CU71" i="1"/>
  <c r="CU70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U57" i="1"/>
  <c r="CU56" i="1"/>
  <c r="CU55" i="1"/>
  <c r="CU54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9" i="1"/>
  <c r="CU3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I97" i="1"/>
  <c r="CI96" i="1"/>
  <c r="CI95" i="1"/>
  <c r="CI94" i="1"/>
  <c r="CI93" i="1"/>
  <c r="CI92" i="1"/>
  <c r="CI91" i="1"/>
  <c r="CI90" i="1"/>
  <c r="CI89" i="1"/>
  <c r="CI88" i="1"/>
  <c r="CI87" i="1"/>
  <c r="CI86" i="1"/>
  <c r="CI85" i="1"/>
  <c r="CI84" i="1"/>
  <c r="CI83" i="1"/>
  <c r="CI82" i="1"/>
  <c r="CI81" i="1"/>
  <c r="CI80" i="1"/>
  <c r="CI79" i="1"/>
  <c r="CI78" i="1"/>
  <c r="CI77" i="1"/>
  <c r="CI76" i="1"/>
  <c r="CI75" i="1"/>
  <c r="CI74" i="1"/>
  <c r="CI73" i="1"/>
  <c r="CI72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B97" i="1"/>
  <c r="CB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B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BU97" i="1"/>
  <c r="BU96" i="1"/>
  <c r="BU95" i="1"/>
  <c r="BU94" i="1"/>
  <c r="BU93" i="1"/>
  <c r="BU92" i="1"/>
  <c r="BU91" i="1"/>
  <c r="BU90" i="1"/>
  <c r="BU89" i="1"/>
  <c r="BU88" i="1"/>
  <c r="BU87" i="1"/>
  <c r="BU86" i="1"/>
  <c r="BU85" i="1"/>
  <c r="BU84" i="1"/>
  <c r="BU83" i="1"/>
  <c r="BU82" i="1"/>
  <c r="BU81" i="1"/>
  <c r="BU80" i="1"/>
  <c r="BU79" i="1"/>
  <c r="BU78" i="1"/>
  <c r="BU77" i="1"/>
  <c r="BU76" i="1"/>
  <c r="BU75" i="1"/>
  <c r="BU74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O81" i="1"/>
  <c r="BO80" i="1"/>
  <c r="BO79" i="1"/>
  <c r="BO78" i="1"/>
  <c r="BO77" i="1"/>
  <c r="BO76" i="1"/>
  <c r="BO75" i="1"/>
  <c r="BO74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G79" i="3" l="1"/>
  <c r="U99" i="1"/>
  <c r="AB99" i="1"/>
  <c r="G81" i="3"/>
  <c r="G87" i="3"/>
  <c r="G85" i="3"/>
  <c r="G75" i="3"/>
  <c r="B33" i="7"/>
  <c r="J37" i="7" l="1"/>
  <c r="H37" i="7"/>
  <c r="B28" i="7" l="1"/>
  <c r="B15" i="7"/>
  <c r="O15" i="1" l="1"/>
  <c r="W15" i="1"/>
  <c r="H16" i="1"/>
  <c r="DQ15" i="1"/>
  <c r="DC15" i="1"/>
  <c r="DX15" i="1"/>
  <c r="CW15" i="1"/>
  <c r="CK15" i="1"/>
  <c r="BW15" i="1"/>
  <c r="BJ15" i="1"/>
  <c r="AW15" i="1"/>
  <c r="DJ15" i="1"/>
  <c r="CD15" i="1"/>
  <c r="BD15" i="1"/>
  <c r="AD15" i="1"/>
  <c r="CQ15" i="1"/>
  <c r="BQ15" i="1"/>
  <c r="AK15" i="1"/>
  <c r="AQ15" i="1"/>
  <c r="H40" i="7"/>
  <c r="J40" i="7"/>
  <c r="B22" i="7"/>
  <c r="B21" i="7"/>
  <c r="B20" i="7"/>
  <c r="B19" i="7"/>
  <c r="B18" i="7"/>
  <c r="O16" i="1" l="1"/>
  <c r="W16" i="1"/>
  <c r="H17" i="1"/>
  <c r="DQ16" i="1"/>
  <c r="DC16" i="1"/>
  <c r="DX16" i="1"/>
  <c r="CW16" i="1"/>
  <c r="CK16" i="1"/>
  <c r="BW16" i="1"/>
  <c r="BJ16" i="1"/>
  <c r="AW16" i="1"/>
  <c r="DJ16" i="1"/>
  <c r="CQ16" i="1"/>
  <c r="BQ16" i="1"/>
  <c r="AK16" i="1"/>
  <c r="AQ16" i="1"/>
  <c r="BD16" i="1"/>
  <c r="AD16" i="1"/>
  <c r="CD16" i="1"/>
  <c r="O17" i="1" l="1"/>
  <c r="W17" i="1"/>
  <c r="H18" i="1"/>
  <c r="DX17" i="1"/>
  <c r="DJ17" i="1"/>
  <c r="CW17" i="1"/>
  <c r="DC17" i="1"/>
  <c r="CQ17" i="1"/>
  <c r="CD17" i="1"/>
  <c r="BQ17" i="1"/>
  <c r="BD17" i="1"/>
  <c r="DQ17" i="1"/>
  <c r="CK17" i="1"/>
  <c r="BJ17" i="1"/>
  <c r="AK17" i="1"/>
  <c r="AD17" i="1"/>
  <c r="AQ17" i="1"/>
  <c r="BW17" i="1"/>
  <c r="AW17" i="1"/>
  <c r="O18" i="1" l="1"/>
  <c r="W18" i="1"/>
  <c r="H19" i="1"/>
  <c r="DX18" i="1"/>
  <c r="DJ18" i="1"/>
  <c r="CW18" i="1"/>
  <c r="DC18" i="1"/>
  <c r="CQ18" i="1"/>
  <c r="CD18" i="1"/>
  <c r="BQ18" i="1"/>
  <c r="BD18" i="1"/>
  <c r="AQ18" i="1"/>
  <c r="DQ18" i="1"/>
  <c r="BW18" i="1"/>
  <c r="AW18" i="1"/>
  <c r="AD18" i="1"/>
  <c r="BJ18" i="1"/>
  <c r="AK18" i="1"/>
  <c r="CK18" i="1"/>
  <c r="J23" i="7"/>
  <c r="O19" i="1" l="1"/>
  <c r="W19" i="1"/>
  <c r="H20" i="1"/>
  <c r="DQ19" i="1"/>
  <c r="DC19" i="1"/>
  <c r="DJ19" i="1"/>
  <c r="CK19" i="1"/>
  <c r="BW19" i="1"/>
  <c r="BJ19" i="1"/>
  <c r="AW19" i="1"/>
  <c r="DX19" i="1"/>
  <c r="CQ19" i="1"/>
  <c r="BQ19" i="1"/>
  <c r="AD19" i="1"/>
  <c r="BD19" i="1"/>
  <c r="AK19" i="1"/>
  <c r="CW19" i="1"/>
  <c r="CD19" i="1"/>
  <c r="AQ19" i="1"/>
  <c r="A54" i="7"/>
  <c r="P49" i="7"/>
  <c r="J39" i="7"/>
  <c r="J38" i="7"/>
  <c r="H38" i="7"/>
  <c r="J36" i="7"/>
  <c r="H36" i="7"/>
  <c r="J34" i="7"/>
  <c r="H34" i="7"/>
  <c r="H29" i="7"/>
  <c r="H28" i="7"/>
  <c r="H27" i="7"/>
  <c r="H26" i="7"/>
  <c r="H25" i="7"/>
  <c r="H24" i="7"/>
  <c r="H22" i="7"/>
  <c r="J22" i="7"/>
  <c r="J21" i="7"/>
  <c r="J20" i="7"/>
  <c r="H19" i="7"/>
  <c r="J19" i="7"/>
  <c r="H18" i="7"/>
  <c r="J18" i="7"/>
  <c r="D15" i="7"/>
  <c r="B12" i="7"/>
  <c r="H13" i="7"/>
  <c r="H10" i="7"/>
  <c r="H9" i="7"/>
  <c r="O20" i="1" l="1"/>
  <c r="W20" i="1"/>
  <c r="H21" i="1"/>
  <c r="DQ20" i="1"/>
  <c r="DC20" i="1"/>
  <c r="DJ20" i="1"/>
  <c r="CK20" i="1"/>
  <c r="BW20" i="1"/>
  <c r="BJ20" i="1"/>
  <c r="AW20" i="1"/>
  <c r="AQ20" i="1"/>
  <c r="CW20" i="1"/>
  <c r="CD20" i="1"/>
  <c r="BD20" i="1"/>
  <c r="AK20" i="1"/>
  <c r="DX20" i="1"/>
  <c r="CQ20" i="1"/>
  <c r="BQ20" i="1"/>
  <c r="AD20" i="1"/>
  <c r="O48" i="7"/>
  <c r="J48" i="7" s="1"/>
  <c r="H21" i="7"/>
  <c r="B35" i="7"/>
  <c r="J35" i="7" s="1"/>
  <c r="B11" i="7"/>
  <c r="J11" i="7" s="1"/>
  <c r="B10" i="7"/>
  <c r="J10" i="7" s="1"/>
  <c r="O49" i="7"/>
  <c r="J49" i="7" s="1"/>
  <c r="J12" i="7"/>
  <c r="H12" i="7"/>
  <c r="H20" i="7"/>
  <c r="B13" i="7"/>
  <c r="J13" i="7" s="1"/>
  <c r="B9" i="7"/>
  <c r="J9" i="7" s="1"/>
  <c r="J33" i="7"/>
  <c r="O21" i="1" l="1"/>
  <c r="W21" i="1"/>
  <c r="H22" i="1"/>
  <c r="DX21" i="1"/>
  <c r="DJ21" i="1"/>
  <c r="CW21" i="1"/>
  <c r="DQ21" i="1"/>
  <c r="CQ21" i="1"/>
  <c r="CD21" i="1"/>
  <c r="BQ21" i="1"/>
  <c r="BD21" i="1"/>
  <c r="BW21" i="1"/>
  <c r="AW21" i="1"/>
  <c r="AK21" i="1"/>
  <c r="BJ21" i="1"/>
  <c r="AQ21" i="1"/>
  <c r="DC21" i="1"/>
  <c r="CK21" i="1"/>
  <c r="AD21" i="1"/>
  <c r="B48" i="7"/>
  <c r="B31" i="7"/>
  <c r="B46" i="7" s="1"/>
  <c r="H11" i="7"/>
  <c r="J15" i="7"/>
  <c r="J31" i="7" s="1"/>
  <c r="H35" i="7"/>
  <c r="O50" i="7"/>
  <c r="O22" i="1" l="1"/>
  <c r="W22" i="1"/>
  <c r="H23" i="1"/>
  <c r="DX22" i="1"/>
  <c r="DJ22" i="1"/>
  <c r="CW22" i="1"/>
  <c r="DQ22" i="1"/>
  <c r="CQ22" i="1"/>
  <c r="CD22" i="1"/>
  <c r="BQ22" i="1"/>
  <c r="BD22" i="1"/>
  <c r="AQ22" i="1"/>
  <c r="DC22" i="1"/>
  <c r="CK22" i="1"/>
  <c r="BJ22" i="1"/>
  <c r="AD22" i="1"/>
  <c r="BW22" i="1"/>
  <c r="AW22" i="1"/>
  <c r="AK22" i="1"/>
  <c r="J46" i="7"/>
  <c r="K49" i="7" s="1"/>
  <c r="H15" i="7"/>
  <c r="H31" i="7" s="1"/>
  <c r="H46" i="7" s="1"/>
  <c r="O23" i="1" l="1"/>
  <c r="W23" i="1"/>
  <c r="H24" i="1"/>
  <c r="DQ23" i="1"/>
  <c r="DC23" i="1"/>
  <c r="DX23" i="1"/>
  <c r="CW23" i="1"/>
  <c r="CK23" i="1"/>
  <c r="BW23" i="1"/>
  <c r="BJ23" i="1"/>
  <c r="AW23" i="1"/>
  <c r="CD23" i="1"/>
  <c r="BD23" i="1"/>
  <c r="AD23" i="1"/>
  <c r="BQ23" i="1"/>
  <c r="DJ23" i="1"/>
  <c r="CQ23" i="1"/>
  <c r="AK23" i="1"/>
  <c r="AQ23" i="1"/>
  <c r="K48" i="7"/>
  <c r="K15" i="7"/>
  <c r="K31" i="7"/>
  <c r="K46" i="7"/>
  <c r="O24" i="1" l="1"/>
  <c r="W24" i="1"/>
  <c r="H25" i="1"/>
  <c r="DQ24" i="1"/>
  <c r="DC24" i="1"/>
  <c r="DX24" i="1"/>
  <c r="CW24" i="1"/>
  <c r="CK24" i="1"/>
  <c r="BW24" i="1"/>
  <c r="BJ24" i="1"/>
  <c r="AW24" i="1"/>
  <c r="DJ24" i="1"/>
  <c r="CQ24" i="1"/>
  <c r="BQ24" i="1"/>
  <c r="AK24" i="1"/>
  <c r="AQ24" i="1"/>
  <c r="CD24" i="1"/>
  <c r="AD24" i="1"/>
  <c r="BD24" i="1"/>
  <c r="B174" i="2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U25" i="1"/>
  <c r="AU24" i="1"/>
  <c r="AU21" i="1"/>
  <c r="AU18" i="1"/>
  <c r="AU17" i="1"/>
  <c r="AU16" i="1"/>
  <c r="AU20" i="1"/>
  <c r="AU19" i="1"/>
  <c r="BB74" i="1"/>
  <c r="BB68" i="1"/>
  <c r="BB66" i="1"/>
  <c r="BB60" i="1"/>
  <c r="BB58" i="1"/>
  <c r="BB52" i="1"/>
  <c r="BB50" i="1"/>
  <c r="BB44" i="1"/>
  <c r="BB42" i="1"/>
  <c r="BB36" i="1"/>
  <c r="BB34" i="1"/>
  <c r="BB28" i="1"/>
  <c r="BB26" i="1"/>
  <c r="BB20" i="1"/>
  <c r="BB18" i="1"/>
  <c r="BB53" i="1"/>
  <c r="BB75" i="1"/>
  <c r="BB73" i="1"/>
  <c r="BB72" i="1"/>
  <c r="BB71" i="1"/>
  <c r="BB70" i="1"/>
  <c r="BB67" i="1"/>
  <c r="BB65" i="1"/>
  <c r="BB64" i="1"/>
  <c r="BB63" i="1"/>
  <c r="BB59" i="1"/>
  <c r="BB57" i="1"/>
  <c r="BB56" i="1"/>
  <c r="BB55" i="1"/>
  <c r="BB51" i="1"/>
  <c r="BB49" i="1"/>
  <c r="BB48" i="1"/>
  <c r="BB47" i="1"/>
  <c r="BB46" i="1"/>
  <c r="BB43" i="1"/>
  <c r="BB41" i="1"/>
  <c r="BB40" i="1"/>
  <c r="BB39" i="1"/>
  <c r="BB38" i="1"/>
  <c r="BB35" i="1"/>
  <c r="BB33" i="1"/>
  <c r="BB32" i="1"/>
  <c r="BB31" i="1"/>
  <c r="BB27" i="1"/>
  <c r="BB25" i="1"/>
  <c r="BB24" i="1"/>
  <c r="BB19" i="1"/>
  <c r="BB17" i="1"/>
  <c r="BB16" i="1"/>
  <c r="BB15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9" i="1"/>
  <c r="BO48" i="1"/>
  <c r="BO47" i="1"/>
  <c r="BO4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U73" i="1"/>
  <c r="BU72" i="1"/>
  <c r="BU71" i="1"/>
  <c r="BU70" i="1"/>
  <c r="BU69" i="1"/>
  <c r="BU68" i="1"/>
  <c r="BU67" i="1"/>
  <c r="BU66" i="1"/>
  <c r="BU65" i="1"/>
  <c r="BU64" i="1"/>
  <c r="BU63" i="1"/>
  <c r="BU62" i="1"/>
  <c r="BU61" i="1"/>
  <c r="BU60" i="1"/>
  <c r="BU59" i="1"/>
  <c r="BU58" i="1"/>
  <c r="BU57" i="1"/>
  <c r="BU56" i="1"/>
  <c r="BU55" i="1"/>
  <c r="BU54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CB48" i="1"/>
  <c r="CB46" i="1"/>
  <c r="CB44" i="1"/>
  <c r="CB39" i="1"/>
  <c r="CB38" i="1"/>
  <c r="CB34" i="1"/>
  <c r="CB31" i="1"/>
  <c r="CB26" i="1"/>
  <c r="CB21" i="1"/>
  <c r="CB20" i="1"/>
  <c r="CB17" i="1"/>
  <c r="CB16" i="1"/>
  <c r="CB15" i="1"/>
  <c r="CB33" i="1"/>
  <c r="CB30" i="1"/>
  <c r="CB24" i="1"/>
  <c r="CB23" i="1"/>
  <c r="CB19" i="1"/>
  <c r="CB27" i="1"/>
  <c r="CB40" i="1"/>
  <c r="CB56" i="1"/>
  <c r="CB54" i="1"/>
  <c r="CB51" i="1"/>
  <c r="CI20" i="1"/>
  <c r="CI17" i="1"/>
  <c r="CI16" i="1"/>
  <c r="CI15" i="1"/>
  <c r="CI21" i="1"/>
  <c r="CU19" i="1"/>
  <c r="CU18" i="1"/>
  <c r="CU17" i="1"/>
  <c r="CU16" i="1"/>
  <c r="CU15" i="1"/>
  <c r="DA19" i="1"/>
  <c r="DA18" i="1"/>
  <c r="DA17" i="1"/>
  <c r="DA16" i="1"/>
  <c r="DA15" i="1"/>
  <c r="DH19" i="1"/>
  <c r="DH18" i="1"/>
  <c r="DH17" i="1"/>
  <c r="DH16" i="1"/>
  <c r="DH15" i="1"/>
  <c r="DO19" i="1"/>
  <c r="DO18" i="1"/>
  <c r="DO17" i="1"/>
  <c r="DO16" i="1"/>
  <c r="DO15" i="1"/>
  <c r="DV18" i="1"/>
  <c r="DV17" i="1"/>
  <c r="DV16" i="1"/>
  <c r="DV15" i="1"/>
  <c r="EC19" i="1"/>
  <c r="EC18" i="1"/>
  <c r="EC17" i="1"/>
  <c r="EC16" i="1"/>
  <c r="EC15" i="1"/>
  <c r="CI18" i="1"/>
  <c r="E5" i="3"/>
  <c r="E6" i="3"/>
  <c r="E8" i="3"/>
  <c r="E9" i="3"/>
  <c r="E10" i="3"/>
  <c r="E11" i="3"/>
  <c r="E12" i="3"/>
  <c r="E13" i="3"/>
  <c r="E14" i="3"/>
  <c r="E16" i="3"/>
  <c r="E17" i="3"/>
  <c r="E18" i="3"/>
  <c r="E19" i="3"/>
  <c r="E20" i="3"/>
  <c r="E21" i="3"/>
  <c r="E22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7" i="3"/>
  <c r="E15" i="3"/>
  <c r="E23" i="3"/>
  <c r="AU22" i="1"/>
  <c r="AU15" i="1"/>
  <c r="AU23" i="1"/>
  <c r="BB22" i="1"/>
  <c r="BB23" i="1"/>
  <c r="BB21" i="1"/>
  <c r="BB29" i="1"/>
  <c r="BB37" i="1"/>
  <c r="BB45" i="1"/>
  <c r="BB61" i="1"/>
  <c r="BB30" i="1"/>
  <c r="BB54" i="1"/>
  <c r="BB69" i="1"/>
  <c r="BB62" i="1"/>
  <c r="CB28" i="1"/>
  <c r="CB52" i="1"/>
  <c r="CB49" i="1"/>
  <c r="CB18" i="1"/>
  <c r="CB43" i="1"/>
  <c r="CB32" i="1"/>
  <c r="CB42" i="1"/>
  <c r="CB47" i="1"/>
  <c r="CB55" i="1"/>
  <c r="CB35" i="1"/>
  <c r="CB25" i="1"/>
  <c r="CB41" i="1"/>
  <c r="CB57" i="1"/>
  <c r="CB36" i="1"/>
  <c r="CB29" i="1"/>
  <c r="CB37" i="1"/>
  <c r="CB45" i="1"/>
  <c r="CB53" i="1"/>
  <c r="CB22" i="1"/>
  <c r="CB50" i="1"/>
  <c r="CI19" i="1"/>
  <c r="DV19" i="1"/>
  <c r="C73" i="4"/>
  <c r="C71" i="4"/>
  <c r="C69" i="4"/>
  <c r="C67" i="4"/>
  <c r="C65" i="4"/>
  <c r="C63" i="4"/>
  <c r="C61" i="4"/>
  <c r="C59" i="4"/>
  <c r="C57" i="4"/>
  <c r="C55" i="4"/>
  <c r="C53" i="4"/>
  <c r="C51" i="4"/>
  <c r="C49" i="4"/>
  <c r="C47" i="4"/>
  <c r="C45" i="4"/>
  <c r="C43" i="4"/>
  <c r="C41" i="4"/>
  <c r="C39" i="4"/>
  <c r="C37" i="4"/>
  <c r="C35" i="4"/>
  <c r="C33" i="4"/>
  <c r="C31" i="4"/>
  <c r="C29" i="4"/>
  <c r="C27" i="4"/>
  <c r="C25" i="4"/>
  <c r="C23" i="4"/>
  <c r="C21" i="4"/>
  <c r="C19" i="4"/>
  <c r="C17" i="4"/>
  <c r="C15" i="4"/>
  <c r="C13" i="4"/>
  <c r="C11" i="4"/>
  <c r="C9" i="4"/>
  <c r="C7" i="4"/>
  <c r="C5" i="4"/>
  <c r="DV99" i="1" l="1"/>
  <c r="DO99" i="1"/>
  <c r="DA99" i="1"/>
  <c r="CB99" i="1"/>
  <c r="EC99" i="1"/>
  <c r="CI99" i="1"/>
  <c r="AI99" i="1"/>
  <c r="AU99" i="1"/>
  <c r="DH99" i="1"/>
  <c r="CU99" i="1"/>
  <c r="BU99" i="1"/>
  <c r="BO99" i="1"/>
  <c r="BB99" i="1"/>
  <c r="E90" i="3"/>
  <c r="G39" i="2"/>
  <c r="D174" i="2"/>
  <c r="G174" i="2" s="1"/>
  <c r="D175" i="2"/>
  <c r="C6" i="4"/>
  <c r="J17" i="1"/>
  <c r="C10" i="4"/>
  <c r="J21" i="1"/>
  <c r="C14" i="4"/>
  <c r="C14" i="3" s="1"/>
  <c r="J25" i="1"/>
  <c r="C18" i="4"/>
  <c r="C18" i="3" s="1"/>
  <c r="J29" i="1"/>
  <c r="C22" i="4"/>
  <c r="J33" i="1"/>
  <c r="C26" i="4"/>
  <c r="C26" i="3" s="1"/>
  <c r="J37" i="1"/>
  <c r="C30" i="4"/>
  <c r="C30" i="3" s="1"/>
  <c r="J41" i="1"/>
  <c r="C34" i="4"/>
  <c r="C34" i="3" s="1"/>
  <c r="J45" i="1"/>
  <c r="C38" i="4"/>
  <c r="C38" i="3" s="1"/>
  <c r="J49" i="1"/>
  <c r="C42" i="4"/>
  <c r="C42" i="3" s="1"/>
  <c r="J53" i="1"/>
  <c r="C46" i="4"/>
  <c r="C46" i="3" s="1"/>
  <c r="J57" i="1"/>
  <c r="C50" i="4"/>
  <c r="C50" i="3" s="1"/>
  <c r="J61" i="1"/>
  <c r="C54" i="4"/>
  <c r="C54" i="3" s="1"/>
  <c r="J65" i="1"/>
  <c r="C58" i="4"/>
  <c r="C58" i="3" s="1"/>
  <c r="J69" i="1"/>
  <c r="C62" i="4"/>
  <c r="C62" i="3" s="1"/>
  <c r="J73" i="1"/>
  <c r="C66" i="4"/>
  <c r="J77" i="1"/>
  <c r="C70" i="4"/>
  <c r="J81" i="1"/>
  <c r="I15" i="1"/>
  <c r="I19" i="1"/>
  <c r="B12" i="3"/>
  <c r="I23" i="1"/>
  <c r="B16" i="3"/>
  <c r="I27" i="1"/>
  <c r="AO26" i="1"/>
  <c r="B20" i="3"/>
  <c r="I31" i="1"/>
  <c r="AO30" i="1"/>
  <c r="B24" i="3"/>
  <c r="I35" i="1"/>
  <c r="AO34" i="1"/>
  <c r="I39" i="1"/>
  <c r="AO38" i="1"/>
  <c r="I43" i="1"/>
  <c r="AO42" i="1"/>
  <c r="I47" i="1"/>
  <c r="AO46" i="1"/>
  <c r="B40" i="3"/>
  <c r="I51" i="1"/>
  <c r="AO50" i="1"/>
  <c r="I55" i="1"/>
  <c r="AO54" i="1"/>
  <c r="B48" i="3"/>
  <c r="I59" i="1"/>
  <c r="AO58" i="1"/>
  <c r="B52" i="3"/>
  <c r="I63" i="1"/>
  <c r="AO62" i="1"/>
  <c r="B56" i="3"/>
  <c r="I67" i="1"/>
  <c r="AO66" i="1"/>
  <c r="I71" i="1"/>
  <c r="AO70" i="1"/>
  <c r="B64" i="3"/>
  <c r="I75" i="1"/>
  <c r="AO74" i="1"/>
  <c r="I79" i="1"/>
  <c r="AO78" i="1"/>
  <c r="I83" i="1"/>
  <c r="AO82" i="1"/>
  <c r="C71" i="3"/>
  <c r="F5" i="4"/>
  <c r="F9" i="4"/>
  <c r="F13" i="4"/>
  <c r="B17" i="3"/>
  <c r="AO27" i="1"/>
  <c r="B21" i="3"/>
  <c r="AO31" i="1"/>
  <c r="B25" i="3"/>
  <c r="AO35" i="1"/>
  <c r="B29" i="3"/>
  <c r="AO39" i="1"/>
  <c r="AO43" i="1"/>
  <c r="B37" i="3"/>
  <c r="AO47" i="1"/>
  <c r="AO51" i="1"/>
  <c r="B45" i="3"/>
  <c r="AO55" i="1"/>
  <c r="AO59" i="1"/>
  <c r="AO63" i="1"/>
  <c r="AO67" i="1"/>
  <c r="B61" i="3"/>
  <c r="AO71" i="1"/>
  <c r="AO75" i="1"/>
  <c r="AO79" i="1"/>
  <c r="AO83" i="1"/>
  <c r="AO15" i="1"/>
  <c r="J15" i="1"/>
  <c r="C8" i="4"/>
  <c r="C8" i="3" s="1"/>
  <c r="J19" i="1"/>
  <c r="C12" i="4"/>
  <c r="C12" i="3" s="1"/>
  <c r="J23" i="1"/>
  <c r="C16" i="4"/>
  <c r="C16" i="3" s="1"/>
  <c r="J27" i="1"/>
  <c r="C20" i="4"/>
  <c r="C20" i="3" s="1"/>
  <c r="J31" i="1"/>
  <c r="C24" i="4"/>
  <c r="J35" i="1"/>
  <c r="C28" i="4"/>
  <c r="J39" i="1"/>
  <c r="C32" i="4"/>
  <c r="C32" i="3" s="1"/>
  <c r="J43" i="1"/>
  <c r="C36" i="4"/>
  <c r="J47" i="1"/>
  <c r="C40" i="4"/>
  <c r="J51" i="1"/>
  <c r="C44" i="4"/>
  <c r="C44" i="3" s="1"/>
  <c r="J55" i="1"/>
  <c r="C48" i="4"/>
  <c r="C48" i="3" s="1"/>
  <c r="J59" i="1"/>
  <c r="C52" i="4"/>
  <c r="J63" i="1"/>
  <c r="C56" i="4"/>
  <c r="C56" i="3" s="1"/>
  <c r="J67" i="1"/>
  <c r="C60" i="4"/>
  <c r="C60" i="3" s="1"/>
  <c r="J71" i="1"/>
  <c r="C64" i="4"/>
  <c r="J75" i="1"/>
  <c r="C68" i="4"/>
  <c r="J79" i="1"/>
  <c r="C72" i="4"/>
  <c r="J83" i="1"/>
  <c r="B6" i="3"/>
  <c r="I17" i="1"/>
  <c r="B10" i="3"/>
  <c r="I21" i="1"/>
  <c r="B14" i="3"/>
  <c r="I25" i="1"/>
  <c r="I29" i="1"/>
  <c r="AO28" i="1"/>
  <c r="B22" i="3"/>
  <c r="I33" i="1"/>
  <c r="AO32" i="1"/>
  <c r="B26" i="3"/>
  <c r="I37" i="1"/>
  <c r="AO36" i="1"/>
  <c r="I41" i="1"/>
  <c r="AO40" i="1"/>
  <c r="B34" i="3"/>
  <c r="I45" i="1"/>
  <c r="AO44" i="1"/>
  <c r="I49" i="1"/>
  <c r="AO48" i="1"/>
  <c r="B42" i="3"/>
  <c r="I53" i="1"/>
  <c r="AO52" i="1"/>
  <c r="I57" i="1"/>
  <c r="AO56" i="1"/>
  <c r="B50" i="3"/>
  <c r="I61" i="1"/>
  <c r="AO60" i="1"/>
  <c r="B54" i="3"/>
  <c r="I65" i="1"/>
  <c r="AO64" i="1"/>
  <c r="B58" i="3"/>
  <c r="I69" i="1"/>
  <c r="AO68" i="1"/>
  <c r="I73" i="1"/>
  <c r="AO72" i="1"/>
  <c r="B66" i="3"/>
  <c r="I77" i="1"/>
  <c r="AO76" i="1"/>
  <c r="I81" i="1"/>
  <c r="AO80" i="1"/>
  <c r="C69" i="3"/>
  <c r="C73" i="3"/>
  <c r="F7" i="4"/>
  <c r="F11" i="4"/>
  <c r="F15" i="4"/>
  <c r="B19" i="3"/>
  <c r="AO29" i="1"/>
  <c r="B23" i="3"/>
  <c r="AO33" i="1"/>
  <c r="AO37" i="1"/>
  <c r="B31" i="3"/>
  <c r="AO41" i="1"/>
  <c r="AO45" i="1"/>
  <c r="B39" i="3"/>
  <c r="AO49" i="1"/>
  <c r="AO53" i="1"/>
  <c r="B47" i="3"/>
  <c r="AO57" i="1"/>
  <c r="AO61" i="1"/>
  <c r="B55" i="3"/>
  <c r="AO65" i="1"/>
  <c r="AO69" i="1"/>
  <c r="B63" i="3"/>
  <c r="AO73" i="1"/>
  <c r="B67" i="3"/>
  <c r="AO77" i="1"/>
  <c r="AO81" i="1"/>
  <c r="C13" i="3"/>
  <c r="O25" i="1"/>
  <c r="W25" i="1"/>
  <c r="C22" i="3"/>
  <c r="B59" i="3"/>
  <c r="B28" i="3"/>
  <c r="B32" i="3"/>
  <c r="C39" i="3"/>
  <c r="C67" i="3"/>
  <c r="C7" i="3"/>
  <c r="C15" i="3"/>
  <c r="C17" i="3"/>
  <c r="B51" i="3"/>
  <c r="C11" i="3"/>
  <c r="H26" i="1"/>
  <c r="DX25" i="1"/>
  <c r="DJ25" i="1"/>
  <c r="CW25" i="1"/>
  <c r="DC25" i="1"/>
  <c r="CQ25" i="1"/>
  <c r="CD25" i="1"/>
  <c r="BQ25" i="1"/>
  <c r="BD25" i="1"/>
  <c r="CK25" i="1"/>
  <c r="BJ25" i="1"/>
  <c r="AK25" i="1"/>
  <c r="AW25" i="1"/>
  <c r="AD25" i="1"/>
  <c r="AQ25" i="1"/>
  <c r="DQ25" i="1"/>
  <c r="BW25" i="1"/>
  <c r="B7" i="3"/>
  <c r="AO22" i="1"/>
  <c r="C27" i="3"/>
  <c r="C21" i="3"/>
  <c r="B41" i="3"/>
  <c r="C63" i="3"/>
  <c r="B9" i="3"/>
  <c r="AO16" i="1"/>
  <c r="B11" i="3"/>
  <c r="G58" i="2"/>
  <c r="C53" i="3"/>
  <c r="C41" i="3"/>
  <c r="C65" i="3"/>
  <c r="C49" i="3"/>
  <c r="AO23" i="1"/>
  <c r="G57" i="2"/>
  <c r="B46" i="3"/>
  <c r="C19" i="3"/>
  <c r="AO18" i="1"/>
  <c r="C45" i="3"/>
  <c r="B57" i="3"/>
  <c r="C57" i="3"/>
  <c r="B35" i="3"/>
  <c r="M33" i="1"/>
  <c r="C29" i="3"/>
  <c r="B33" i="3"/>
  <c r="B60" i="3"/>
  <c r="B49" i="3"/>
  <c r="B18" i="3"/>
  <c r="AO20" i="1"/>
  <c r="B15" i="3"/>
  <c r="AO24" i="1"/>
  <c r="B62" i="3"/>
  <c r="AO21" i="1"/>
  <c r="B38" i="3"/>
  <c r="B43" i="3"/>
  <c r="AO17" i="1"/>
  <c r="C9" i="3"/>
  <c r="AO19" i="1"/>
  <c r="C37" i="3"/>
  <c r="AO25" i="1"/>
  <c r="C59" i="3"/>
  <c r="C25" i="3"/>
  <c r="B13" i="3"/>
  <c r="C47" i="3"/>
  <c r="C23" i="3"/>
  <c r="C5" i="3"/>
  <c r="C51" i="3"/>
  <c r="B44" i="3"/>
  <c r="C6" i="3"/>
  <c r="C35" i="3"/>
  <c r="C43" i="3"/>
  <c r="B8" i="3"/>
  <c r="F49" i="3" l="1"/>
  <c r="F62" i="3"/>
  <c r="AO99" i="1"/>
  <c r="F11" i="3"/>
  <c r="F51" i="3"/>
  <c r="F59" i="3"/>
  <c r="F23" i="3"/>
  <c r="F54" i="3"/>
  <c r="F42" i="3"/>
  <c r="F15" i="3"/>
  <c r="F7" i="3"/>
  <c r="F60" i="3"/>
  <c r="F8" i="3"/>
  <c r="I99" i="1"/>
  <c r="F5" i="3"/>
  <c r="J99" i="1"/>
  <c r="F38" i="3"/>
  <c r="F57" i="3"/>
  <c r="F46" i="3"/>
  <c r="F20" i="3"/>
  <c r="F44" i="3"/>
  <c r="F9" i="3"/>
  <c r="F63" i="3"/>
  <c r="G63" i="3" s="1"/>
  <c r="F37" i="3"/>
  <c r="F43" i="3"/>
  <c r="F58" i="3"/>
  <c r="F34" i="3"/>
  <c r="F22" i="3"/>
  <c r="F14" i="3"/>
  <c r="F6" i="3"/>
  <c r="F45" i="3"/>
  <c r="F25" i="3"/>
  <c r="F17" i="3"/>
  <c r="F56" i="3"/>
  <c r="F12" i="3"/>
  <c r="F35" i="3"/>
  <c r="F18" i="3"/>
  <c r="F32" i="3"/>
  <c r="F39" i="3"/>
  <c r="F19" i="3"/>
  <c r="F26" i="3"/>
  <c r="F13" i="3"/>
  <c r="F41" i="3"/>
  <c r="F67" i="3"/>
  <c r="F47" i="3"/>
  <c r="F50" i="3"/>
  <c r="F29" i="3"/>
  <c r="F21" i="3"/>
  <c r="F48" i="3"/>
  <c r="G49" i="3" s="1"/>
  <c r="F16" i="3"/>
  <c r="B90" i="4"/>
  <c r="C90" i="4"/>
  <c r="G40" i="2"/>
  <c r="B175" i="2"/>
  <c r="G175" i="2" s="1"/>
  <c r="F62" i="4"/>
  <c r="F46" i="4"/>
  <c r="F30" i="4"/>
  <c r="F69" i="4"/>
  <c r="B69" i="3"/>
  <c r="F69" i="3" s="1"/>
  <c r="F61" i="4"/>
  <c r="F53" i="4"/>
  <c r="F45" i="4"/>
  <c r="F37" i="4"/>
  <c r="F29" i="4"/>
  <c r="F21" i="4"/>
  <c r="F60" i="4"/>
  <c r="F44" i="4"/>
  <c r="F28" i="4"/>
  <c r="G29" i="4" s="1"/>
  <c r="F71" i="4"/>
  <c r="B71" i="3"/>
  <c r="F71" i="3" s="1"/>
  <c r="F63" i="4"/>
  <c r="F55" i="4"/>
  <c r="F47" i="4"/>
  <c r="F39" i="4"/>
  <c r="F31" i="4"/>
  <c r="F23" i="4"/>
  <c r="F66" i="4"/>
  <c r="F50" i="4"/>
  <c r="F34" i="4"/>
  <c r="F18" i="4"/>
  <c r="F10" i="4"/>
  <c r="G11" i="4" s="1"/>
  <c r="C68" i="3"/>
  <c r="F64" i="4"/>
  <c r="F48" i="4"/>
  <c r="F32" i="4"/>
  <c r="F16" i="4"/>
  <c r="F8" i="4"/>
  <c r="G9" i="4" s="1"/>
  <c r="C70" i="3"/>
  <c r="B70" i="3"/>
  <c r="F70" i="4"/>
  <c r="F54" i="4"/>
  <c r="F38" i="4"/>
  <c r="F22" i="4"/>
  <c r="B73" i="3"/>
  <c r="F73" i="3" s="1"/>
  <c r="F73" i="4"/>
  <c r="F65" i="4"/>
  <c r="F57" i="4"/>
  <c r="F49" i="4"/>
  <c r="F41" i="4"/>
  <c r="F33" i="4"/>
  <c r="F25" i="4"/>
  <c r="F17" i="4"/>
  <c r="F68" i="4"/>
  <c r="B68" i="3"/>
  <c r="F52" i="4"/>
  <c r="F36" i="4"/>
  <c r="B36" i="3"/>
  <c r="F20" i="4"/>
  <c r="F67" i="4"/>
  <c r="F59" i="4"/>
  <c r="F51" i="4"/>
  <c r="F43" i="4"/>
  <c r="F35" i="4"/>
  <c r="F27" i="4"/>
  <c r="F19" i="4"/>
  <c r="F58" i="4"/>
  <c r="F42" i="4"/>
  <c r="F26" i="4"/>
  <c r="F14" i="4"/>
  <c r="G15" i="4" s="1"/>
  <c r="F6" i="4"/>
  <c r="G7" i="4" s="1"/>
  <c r="C72" i="3"/>
  <c r="F72" i="4"/>
  <c r="B72" i="3"/>
  <c r="F56" i="4"/>
  <c r="F40" i="4"/>
  <c r="F24" i="4"/>
  <c r="F12" i="4"/>
  <c r="G13" i="4" s="1"/>
  <c r="O26" i="1"/>
  <c r="W26" i="1"/>
  <c r="M81" i="1"/>
  <c r="M49" i="1"/>
  <c r="M45" i="1"/>
  <c r="M31" i="1"/>
  <c r="M73" i="1"/>
  <c r="M83" i="1"/>
  <c r="M29" i="1"/>
  <c r="M47" i="1"/>
  <c r="C31" i="1" s="1"/>
  <c r="D31" i="1" s="1"/>
  <c r="M61" i="1"/>
  <c r="M35" i="1"/>
  <c r="C25" i="1" s="1"/>
  <c r="D25" i="1" s="1"/>
  <c r="M57" i="1"/>
  <c r="M15" i="1"/>
  <c r="M37" i="1"/>
  <c r="C26" i="1" s="1"/>
  <c r="D26" i="1" s="1"/>
  <c r="M53" i="1"/>
  <c r="M21" i="1"/>
  <c r="M77" i="1"/>
  <c r="C24" i="1"/>
  <c r="D24" i="1" s="1"/>
  <c r="H27" i="1"/>
  <c r="DX26" i="1"/>
  <c r="DJ26" i="1"/>
  <c r="CW26" i="1"/>
  <c r="DC26" i="1"/>
  <c r="CQ26" i="1"/>
  <c r="CD26" i="1"/>
  <c r="BQ26" i="1"/>
  <c r="BD26" i="1"/>
  <c r="AQ26" i="1"/>
  <c r="DQ26" i="1"/>
  <c r="BW26" i="1"/>
  <c r="AW26" i="1"/>
  <c r="AD26" i="1"/>
  <c r="CK26" i="1"/>
  <c r="AK26" i="1"/>
  <c r="BJ26" i="1"/>
  <c r="B65" i="3"/>
  <c r="F65" i="3" s="1"/>
  <c r="M51" i="1"/>
  <c r="M67" i="1"/>
  <c r="M55" i="1"/>
  <c r="C52" i="1"/>
  <c r="D52" i="1" s="1"/>
  <c r="C53" i="1"/>
  <c r="D53" i="1" s="1"/>
  <c r="C56" i="1"/>
  <c r="D56" i="1" s="1"/>
  <c r="C54" i="1"/>
  <c r="D54" i="1" s="1"/>
  <c r="C55" i="1"/>
  <c r="D55" i="1" s="1"/>
  <c r="M23" i="1"/>
  <c r="C19" i="1" s="1"/>
  <c r="D19" i="1" s="1"/>
  <c r="M41" i="1"/>
  <c r="M25" i="1"/>
  <c r="B53" i="3"/>
  <c r="F53" i="3" s="1"/>
  <c r="M19" i="1"/>
  <c r="M27" i="1"/>
  <c r="C23" i="1" s="1"/>
  <c r="D23" i="1" s="1"/>
  <c r="M39" i="1"/>
  <c r="C27" i="1" s="1"/>
  <c r="D27" i="1" s="1"/>
  <c r="M43" i="1"/>
  <c r="M69" i="1"/>
  <c r="C55" i="3"/>
  <c r="F55" i="3" s="1"/>
  <c r="M59" i="1"/>
  <c r="C61" i="3"/>
  <c r="F61" i="3" s="1"/>
  <c r="C10" i="3"/>
  <c r="F10" i="3" s="1"/>
  <c r="C66" i="3"/>
  <c r="F66" i="3" s="1"/>
  <c r="C64" i="3"/>
  <c r="F64" i="3" s="1"/>
  <c r="C52" i="3"/>
  <c r="F52" i="3" s="1"/>
  <c r="G53" i="3" s="1"/>
  <c r="C28" i="3"/>
  <c r="F28" i="3" s="1"/>
  <c r="C24" i="3"/>
  <c r="F24" i="3" s="1"/>
  <c r="C33" i="3"/>
  <c r="F33" i="3" s="1"/>
  <c r="B30" i="3"/>
  <c r="F30" i="3" s="1"/>
  <c r="M17" i="1"/>
  <c r="M71" i="1"/>
  <c r="M63" i="1"/>
  <c r="M65" i="1"/>
  <c r="M75" i="1"/>
  <c r="C40" i="3"/>
  <c r="F40" i="3" s="1"/>
  <c r="M79" i="1"/>
  <c r="C31" i="3"/>
  <c r="F31" i="3" s="1"/>
  <c r="C36" i="3"/>
  <c r="B27" i="3"/>
  <c r="F27" i="3" s="1"/>
  <c r="G37" i="4" l="1"/>
  <c r="G25" i="3"/>
  <c r="G11" i="3"/>
  <c r="G61" i="3"/>
  <c r="G39" i="3"/>
  <c r="G9" i="3"/>
  <c r="G57" i="4"/>
  <c r="F68" i="3"/>
  <c r="G69" i="3" s="1"/>
  <c r="G39" i="4"/>
  <c r="G43" i="3"/>
  <c r="G55" i="3"/>
  <c r="G51" i="3"/>
  <c r="G25" i="4"/>
  <c r="G15" i="3"/>
  <c r="M99" i="1"/>
  <c r="G41" i="3"/>
  <c r="G23" i="3"/>
  <c r="G7" i="3"/>
  <c r="G59" i="3"/>
  <c r="G57" i="3"/>
  <c r="G45" i="4"/>
  <c r="G45" i="3"/>
  <c r="G5" i="3"/>
  <c r="G65" i="3"/>
  <c r="G47" i="3"/>
  <c r="G29" i="3"/>
  <c r="G21" i="3"/>
  <c r="G67" i="3"/>
  <c r="F72" i="3"/>
  <c r="G73" i="3" s="1"/>
  <c r="F36" i="3"/>
  <c r="G37" i="3" s="1"/>
  <c r="G17" i="3"/>
  <c r="G13" i="3"/>
  <c r="G31" i="3"/>
  <c r="G33" i="3"/>
  <c r="G35" i="3"/>
  <c r="F70" i="3"/>
  <c r="G71" i="3" s="1"/>
  <c r="G27" i="3"/>
  <c r="G19" i="3"/>
  <c r="G61" i="4"/>
  <c r="G43" i="4"/>
  <c r="C22" i="1"/>
  <c r="D22" i="1" s="1"/>
  <c r="G59" i="4"/>
  <c r="F90" i="4"/>
  <c r="G71" i="4"/>
  <c r="G33" i="4"/>
  <c r="G65" i="4"/>
  <c r="G51" i="4"/>
  <c r="G47" i="4"/>
  <c r="G23" i="4"/>
  <c r="G55" i="4"/>
  <c r="G19" i="4"/>
  <c r="G63" i="4"/>
  <c r="G73" i="4"/>
  <c r="G27" i="4"/>
  <c r="G69" i="4"/>
  <c r="G41" i="4"/>
  <c r="G17" i="4"/>
  <c r="G49" i="4"/>
  <c r="G35" i="4"/>
  <c r="G67" i="4"/>
  <c r="G21" i="4"/>
  <c r="G53" i="4"/>
  <c r="G31" i="4"/>
  <c r="B90" i="3"/>
  <c r="C90" i="3"/>
  <c r="O27" i="1"/>
  <c r="W27" i="1"/>
  <c r="C30" i="1"/>
  <c r="D30" i="1" s="1"/>
  <c r="G90" i="5"/>
  <c r="C20" i="1"/>
  <c r="D20" i="1" s="1"/>
  <c r="C29" i="1"/>
  <c r="D29" i="1" s="1"/>
  <c r="C21" i="1"/>
  <c r="D21" i="1" s="1"/>
  <c r="C28" i="1"/>
  <c r="D28" i="1" s="1"/>
  <c r="C17" i="1"/>
  <c r="D17" i="1" s="1"/>
  <c r="C18" i="1"/>
  <c r="D18" i="1" s="1"/>
  <c r="C16" i="1"/>
  <c r="D16" i="1" s="1"/>
  <c r="C15" i="1"/>
  <c r="D15" i="1" s="1"/>
  <c r="H28" i="1"/>
  <c r="DQ27" i="1"/>
  <c r="DC27" i="1"/>
  <c r="DJ27" i="1"/>
  <c r="CK27" i="1"/>
  <c r="BW27" i="1"/>
  <c r="BJ27" i="1"/>
  <c r="AW27" i="1"/>
  <c r="CW27" i="1"/>
  <c r="CQ27" i="1"/>
  <c r="BQ27" i="1"/>
  <c r="AD27" i="1"/>
  <c r="AK27" i="1"/>
  <c r="DX27" i="1"/>
  <c r="CD27" i="1"/>
  <c r="BD27" i="1"/>
  <c r="AQ27" i="1"/>
  <c r="C32" i="1"/>
  <c r="D32" i="1" s="1"/>
  <c r="G90" i="4" l="1"/>
  <c r="G90" i="3"/>
  <c r="F90" i="3"/>
  <c r="O28" i="1"/>
  <c r="W28" i="1"/>
  <c r="H29" i="1"/>
  <c r="DQ28" i="1"/>
  <c r="DC28" i="1"/>
  <c r="DJ28" i="1"/>
  <c r="CK28" i="1"/>
  <c r="BW28" i="1"/>
  <c r="BJ28" i="1"/>
  <c r="AW28" i="1"/>
  <c r="AQ28" i="1"/>
  <c r="CQ28" i="1"/>
  <c r="DX28" i="1"/>
  <c r="CD28" i="1"/>
  <c r="BD28" i="1"/>
  <c r="AK28" i="1"/>
  <c r="CW28" i="1"/>
  <c r="BQ28" i="1"/>
  <c r="AD28" i="1"/>
  <c r="C33" i="1"/>
  <c r="O29" i="1" l="1"/>
  <c r="W29" i="1"/>
  <c r="H30" i="1"/>
  <c r="DX29" i="1"/>
  <c r="DJ29" i="1"/>
  <c r="CW29" i="1"/>
  <c r="DQ29" i="1"/>
  <c r="CQ29" i="1"/>
  <c r="CD29" i="1"/>
  <c r="BQ29" i="1"/>
  <c r="BD29" i="1"/>
  <c r="DC29" i="1"/>
  <c r="BW29" i="1"/>
  <c r="AW29" i="1"/>
  <c r="AK29" i="1"/>
  <c r="AQ29" i="1"/>
  <c r="CK29" i="1"/>
  <c r="BJ29" i="1"/>
  <c r="AD29" i="1"/>
  <c r="D33" i="1"/>
  <c r="C34" i="1"/>
  <c r="D34" i="1" s="1"/>
  <c r="O30" i="1" l="1"/>
  <c r="W30" i="1"/>
  <c r="H31" i="1"/>
  <c r="DX30" i="1"/>
  <c r="DJ30" i="1"/>
  <c r="CW30" i="1"/>
  <c r="DQ30" i="1"/>
  <c r="CQ30" i="1"/>
  <c r="CD30" i="1"/>
  <c r="BQ30" i="1"/>
  <c r="BD30" i="1"/>
  <c r="AQ30" i="1"/>
  <c r="CK30" i="1"/>
  <c r="BJ30" i="1"/>
  <c r="AD30" i="1"/>
  <c r="DC30" i="1"/>
  <c r="BW30" i="1"/>
  <c r="AW30" i="1"/>
  <c r="AK30" i="1"/>
  <c r="C35" i="1"/>
  <c r="D35" i="1" s="1"/>
  <c r="O31" i="1" l="1"/>
  <c r="W31" i="1"/>
  <c r="H32" i="1"/>
  <c r="DQ31" i="1"/>
  <c r="DC31" i="1"/>
  <c r="DX31" i="1"/>
  <c r="CW31" i="1"/>
  <c r="CK31" i="1"/>
  <c r="BW31" i="1"/>
  <c r="BJ31" i="1"/>
  <c r="AW31" i="1"/>
  <c r="DJ31" i="1"/>
  <c r="CD31" i="1"/>
  <c r="BD31" i="1"/>
  <c r="AD31" i="1"/>
  <c r="CQ31" i="1"/>
  <c r="BQ31" i="1"/>
  <c r="AK31" i="1"/>
  <c r="AQ31" i="1"/>
  <c r="C36" i="1"/>
  <c r="D36" i="1" s="1"/>
  <c r="O32" i="1" l="1"/>
  <c r="W32" i="1"/>
  <c r="H33" i="1"/>
  <c r="DQ32" i="1"/>
  <c r="DC32" i="1"/>
  <c r="DX32" i="1"/>
  <c r="CW32" i="1"/>
  <c r="CK32" i="1"/>
  <c r="BW32" i="1"/>
  <c r="BJ32" i="1"/>
  <c r="AW32" i="1"/>
  <c r="CQ32" i="1"/>
  <c r="BQ32" i="1"/>
  <c r="AK32" i="1"/>
  <c r="AQ32" i="1"/>
  <c r="DJ32" i="1"/>
  <c r="BD32" i="1"/>
  <c r="AD32" i="1"/>
  <c r="CD32" i="1"/>
  <c r="C37" i="1"/>
  <c r="O33" i="1" l="1"/>
  <c r="W33" i="1"/>
  <c r="H34" i="1"/>
  <c r="DX33" i="1"/>
  <c r="DJ33" i="1"/>
  <c r="CW33" i="1"/>
  <c r="DC33" i="1"/>
  <c r="CQ33" i="1"/>
  <c r="CD33" i="1"/>
  <c r="BQ33" i="1"/>
  <c r="BD33" i="1"/>
  <c r="DQ33" i="1"/>
  <c r="CK33" i="1"/>
  <c r="BJ33" i="1"/>
  <c r="AK33" i="1"/>
  <c r="AD33" i="1"/>
  <c r="AQ33" i="1"/>
  <c r="BW33" i="1"/>
  <c r="AW33" i="1"/>
  <c r="D37" i="1"/>
  <c r="C38" i="1"/>
  <c r="D38" i="1" s="1"/>
  <c r="O34" i="1" l="1"/>
  <c r="W34" i="1"/>
  <c r="H35" i="1"/>
  <c r="DX34" i="1"/>
  <c r="DJ34" i="1"/>
  <c r="CW34" i="1"/>
  <c r="DC34" i="1"/>
  <c r="CQ34" i="1"/>
  <c r="CD34" i="1"/>
  <c r="BQ34" i="1"/>
  <c r="BD34" i="1"/>
  <c r="AQ34" i="1"/>
  <c r="CK34" i="1"/>
  <c r="BW34" i="1"/>
  <c r="AW34" i="1"/>
  <c r="AD34" i="1"/>
  <c r="DQ34" i="1"/>
  <c r="BJ34" i="1"/>
  <c r="AK34" i="1"/>
  <c r="C39" i="1"/>
  <c r="D39" i="1" s="1"/>
  <c r="O35" i="1" l="1"/>
  <c r="W35" i="1"/>
  <c r="H36" i="1"/>
  <c r="DQ35" i="1"/>
  <c r="DC35" i="1"/>
  <c r="DJ35" i="1"/>
  <c r="CK35" i="1"/>
  <c r="BW35" i="1"/>
  <c r="BJ35" i="1"/>
  <c r="AW35" i="1"/>
  <c r="DX35" i="1"/>
  <c r="CQ35" i="1"/>
  <c r="BQ35" i="1"/>
  <c r="AQ35" i="1"/>
  <c r="AD35" i="1"/>
  <c r="BD35" i="1"/>
  <c r="AK35" i="1"/>
  <c r="CW35" i="1"/>
  <c r="CD35" i="1"/>
  <c r="C40" i="1"/>
  <c r="D40" i="1" s="1"/>
  <c r="O36" i="1" l="1"/>
  <c r="W36" i="1"/>
  <c r="H37" i="1"/>
  <c r="DQ36" i="1"/>
  <c r="DC36" i="1"/>
  <c r="DJ36" i="1"/>
  <c r="CK36" i="1"/>
  <c r="BW36" i="1"/>
  <c r="BJ36" i="1"/>
  <c r="AW36" i="1"/>
  <c r="DX36" i="1"/>
  <c r="CW36" i="1"/>
  <c r="CD36" i="1"/>
  <c r="BD36" i="1"/>
  <c r="AK36" i="1"/>
  <c r="CQ36" i="1"/>
  <c r="AQ36" i="1"/>
  <c r="AD36" i="1"/>
  <c r="BQ36" i="1"/>
  <c r="C41" i="1"/>
  <c r="D41" i="1" s="1"/>
  <c r="O37" i="1" l="1"/>
  <c r="W37" i="1"/>
  <c r="H38" i="1"/>
  <c r="DX37" i="1"/>
  <c r="DJ37" i="1"/>
  <c r="CW37" i="1"/>
  <c r="DQ37" i="1"/>
  <c r="CQ37" i="1"/>
  <c r="CD37" i="1"/>
  <c r="BQ37" i="1"/>
  <c r="BD37" i="1"/>
  <c r="AQ37" i="1"/>
  <c r="BW37" i="1"/>
  <c r="AW37" i="1"/>
  <c r="AK37" i="1"/>
  <c r="BJ37" i="1"/>
  <c r="DC37" i="1"/>
  <c r="CK37" i="1"/>
  <c r="AD37" i="1"/>
  <c r="C42" i="1"/>
  <c r="D42" i="1" s="1"/>
  <c r="O38" i="1" l="1"/>
  <c r="W38" i="1"/>
  <c r="H39" i="1"/>
  <c r="DX38" i="1"/>
  <c r="DJ38" i="1"/>
  <c r="CW38" i="1"/>
  <c r="DQ38" i="1"/>
  <c r="CQ38" i="1"/>
  <c r="CD38" i="1"/>
  <c r="BQ38" i="1"/>
  <c r="BD38" i="1"/>
  <c r="AQ38" i="1"/>
  <c r="DC38" i="1"/>
  <c r="CK38" i="1"/>
  <c r="BJ38" i="1"/>
  <c r="AD38" i="1"/>
  <c r="AW38" i="1"/>
  <c r="AK38" i="1"/>
  <c r="BW38" i="1"/>
  <c r="C43" i="1"/>
  <c r="D43" i="1" s="1"/>
  <c r="O39" i="1" l="1"/>
  <c r="W39" i="1"/>
  <c r="H40" i="1"/>
  <c r="DQ39" i="1"/>
  <c r="DC39" i="1"/>
  <c r="DX39" i="1"/>
  <c r="CW39" i="1"/>
  <c r="CK39" i="1"/>
  <c r="BW39" i="1"/>
  <c r="BJ39" i="1"/>
  <c r="AW39" i="1"/>
  <c r="CD39" i="1"/>
  <c r="BD39" i="1"/>
  <c r="AD39" i="1"/>
  <c r="BQ39" i="1"/>
  <c r="AQ39" i="1"/>
  <c r="DJ39" i="1"/>
  <c r="CQ39" i="1"/>
  <c r="AK39" i="1"/>
  <c r="C44" i="1"/>
  <c r="D44" i="1" s="1"/>
  <c r="O40" i="1" l="1"/>
  <c r="W40" i="1"/>
  <c r="H41" i="1"/>
  <c r="DQ40" i="1"/>
  <c r="DC40" i="1"/>
  <c r="DX40" i="1"/>
  <c r="CW40" i="1"/>
  <c r="CK40" i="1"/>
  <c r="BW40" i="1"/>
  <c r="BJ40" i="1"/>
  <c r="AW40" i="1"/>
  <c r="DJ40" i="1"/>
  <c r="CQ40" i="1"/>
  <c r="BQ40" i="1"/>
  <c r="AQ40" i="1"/>
  <c r="AK40" i="1"/>
  <c r="AD40" i="1"/>
  <c r="BD40" i="1"/>
  <c r="CD40" i="1"/>
  <c r="C45" i="1"/>
  <c r="D45" i="1" s="1"/>
  <c r="O41" i="1" l="1"/>
  <c r="W41" i="1"/>
  <c r="H42" i="1"/>
  <c r="DX41" i="1"/>
  <c r="DJ41" i="1"/>
  <c r="CW41" i="1"/>
  <c r="DC41" i="1"/>
  <c r="CQ41" i="1"/>
  <c r="CD41" i="1"/>
  <c r="BQ41" i="1"/>
  <c r="BD41" i="1"/>
  <c r="AQ41" i="1"/>
  <c r="CK41" i="1"/>
  <c r="BJ41" i="1"/>
  <c r="AK41" i="1"/>
  <c r="AW41" i="1"/>
  <c r="AD41" i="1"/>
  <c r="DQ41" i="1"/>
  <c r="BW41" i="1"/>
  <c r="C46" i="1"/>
  <c r="D46" i="1" s="1"/>
  <c r="O42" i="1" l="1"/>
  <c r="W42" i="1"/>
  <c r="H43" i="1"/>
  <c r="DX42" i="1"/>
  <c r="DJ42" i="1"/>
  <c r="CW42" i="1"/>
  <c r="DC42" i="1"/>
  <c r="CQ42" i="1"/>
  <c r="CD42" i="1"/>
  <c r="BQ42" i="1"/>
  <c r="BD42" i="1"/>
  <c r="AQ42" i="1"/>
  <c r="DQ42" i="1"/>
  <c r="BW42" i="1"/>
  <c r="AW42" i="1"/>
  <c r="AD42" i="1"/>
  <c r="CK42" i="1"/>
  <c r="AK42" i="1"/>
  <c r="BJ42" i="1"/>
  <c r="C47" i="1"/>
  <c r="D47" i="1" s="1"/>
  <c r="O43" i="1" l="1"/>
  <c r="W43" i="1"/>
  <c r="H44" i="1"/>
  <c r="DQ43" i="1"/>
  <c r="DC43" i="1"/>
  <c r="DJ43" i="1"/>
  <c r="CK43" i="1"/>
  <c r="BW43" i="1"/>
  <c r="BJ43" i="1"/>
  <c r="AW43" i="1"/>
  <c r="CW43" i="1"/>
  <c r="CQ43" i="1"/>
  <c r="BQ43" i="1"/>
  <c r="AQ43" i="1"/>
  <c r="AD43" i="1"/>
  <c r="AK43" i="1"/>
  <c r="DX43" i="1"/>
  <c r="CD43" i="1"/>
  <c r="BD43" i="1"/>
  <c r="C48" i="1"/>
  <c r="D48" i="1" s="1"/>
  <c r="O44" i="1" l="1"/>
  <c r="W44" i="1"/>
  <c r="H45" i="1"/>
  <c r="DQ44" i="1"/>
  <c r="DC44" i="1"/>
  <c r="DJ44" i="1"/>
  <c r="CK44" i="1"/>
  <c r="BW44" i="1"/>
  <c r="BJ44" i="1"/>
  <c r="AW44" i="1"/>
  <c r="CW44" i="1"/>
  <c r="CQ44" i="1"/>
  <c r="DX44" i="1"/>
  <c r="CD44" i="1"/>
  <c r="BD44" i="1"/>
  <c r="AK44" i="1"/>
  <c r="AQ44" i="1"/>
  <c r="AD44" i="1"/>
  <c r="BQ44" i="1"/>
  <c r="C49" i="1"/>
  <c r="D49" i="1" s="1"/>
  <c r="O45" i="1" l="1"/>
  <c r="W45" i="1"/>
  <c r="H46" i="1"/>
  <c r="DX45" i="1"/>
  <c r="DJ45" i="1"/>
  <c r="CW45" i="1"/>
  <c r="DQ45" i="1"/>
  <c r="CQ45" i="1"/>
  <c r="CD45" i="1"/>
  <c r="BQ45" i="1"/>
  <c r="BD45" i="1"/>
  <c r="AQ45" i="1"/>
  <c r="DC45" i="1"/>
  <c r="BW45" i="1"/>
  <c r="AW45" i="1"/>
  <c r="AK45" i="1"/>
  <c r="CK45" i="1"/>
  <c r="BJ45" i="1"/>
  <c r="AD45" i="1"/>
  <c r="C50" i="1"/>
  <c r="D50" i="1" s="1"/>
  <c r="O46" i="1" l="1"/>
  <c r="W46" i="1"/>
  <c r="H47" i="1"/>
  <c r="DX46" i="1"/>
  <c r="DJ46" i="1"/>
  <c r="CW46" i="1"/>
  <c r="DQ46" i="1"/>
  <c r="CQ46" i="1"/>
  <c r="CD46" i="1"/>
  <c r="BQ46" i="1"/>
  <c r="BD46" i="1"/>
  <c r="AQ46" i="1"/>
  <c r="DC46" i="1"/>
  <c r="CK46" i="1"/>
  <c r="BJ46" i="1"/>
  <c r="AD46" i="1"/>
  <c r="AW46" i="1"/>
  <c r="AK46" i="1"/>
  <c r="BW46" i="1"/>
  <c r="C51" i="1"/>
  <c r="C5" i="1" l="1"/>
  <c r="C6" i="1" s="1"/>
  <c r="C99" i="1"/>
  <c r="O47" i="1"/>
  <c r="W47" i="1"/>
  <c r="H48" i="1"/>
  <c r="DQ47" i="1"/>
  <c r="DC47" i="1"/>
  <c r="CQ47" i="1"/>
  <c r="DX47" i="1"/>
  <c r="CW47" i="1"/>
  <c r="CK47" i="1"/>
  <c r="BW47" i="1"/>
  <c r="BJ47" i="1"/>
  <c r="AW47" i="1"/>
  <c r="DJ47" i="1"/>
  <c r="CD47" i="1"/>
  <c r="BD47" i="1"/>
  <c r="AD47" i="1"/>
  <c r="BQ47" i="1"/>
  <c r="AQ47" i="1"/>
  <c r="AK47" i="1"/>
  <c r="D51" i="1"/>
  <c r="O48" i="1" l="1"/>
  <c r="W48" i="1"/>
  <c r="H49" i="1"/>
  <c r="DQ48" i="1"/>
  <c r="DC48" i="1"/>
  <c r="CQ48" i="1"/>
  <c r="DX48" i="1"/>
  <c r="CW48" i="1"/>
  <c r="CK48" i="1"/>
  <c r="BW48" i="1"/>
  <c r="BJ48" i="1"/>
  <c r="AW48" i="1"/>
  <c r="DJ48" i="1"/>
  <c r="BQ48" i="1"/>
  <c r="AQ48" i="1"/>
  <c r="AK48" i="1"/>
  <c r="BD48" i="1"/>
  <c r="AD48" i="1"/>
  <c r="CD48" i="1"/>
  <c r="O49" i="1" l="1"/>
  <c r="W49" i="1"/>
  <c r="H50" i="1"/>
  <c r="DX49" i="1"/>
  <c r="DJ49" i="1"/>
  <c r="CW49" i="1"/>
  <c r="DC49" i="1"/>
  <c r="CD49" i="1"/>
  <c r="BQ49" i="1"/>
  <c r="BD49" i="1"/>
  <c r="AQ49" i="1"/>
  <c r="DQ49" i="1"/>
  <c r="CK49" i="1"/>
  <c r="BJ49" i="1"/>
  <c r="AK49" i="1"/>
  <c r="AD49" i="1"/>
  <c r="CQ49" i="1"/>
  <c r="BW49" i="1"/>
  <c r="AW49" i="1"/>
  <c r="O50" i="1" l="1"/>
  <c r="W50" i="1"/>
  <c r="H51" i="1"/>
  <c r="DX50" i="1"/>
  <c r="DJ50" i="1"/>
  <c r="CW50" i="1"/>
  <c r="DC50" i="1"/>
  <c r="CD50" i="1"/>
  <c r="BQ50" i="1"/>
  <c r="BD50" i="1"/>
  <c r="AQ50" i="1"/>
  <c r="DQ50" i="1"/>
  <c r="CK50" i="1"/>
  <c r="CQ50" i="1"/>
  <c r="BW50" i="1"/>
  <c r="AW50" i="1"/>
  <c r="AD50" i="1"/>
  <c r="BJ50" i="1"/>
  <c r="AK50" i="1"/>
  <c r="O51" i="1" l="1"/>
  <c r="W51" i="1"/>
  <c r="H52" i="1"/>
  <c r="DQ51" i="1"/>
  <c r="DC51" i="1"/>
  <c r="CQ51" i="1"/>
  <c r="DJ51" i="1"/>
  <c r="CK51" i="1"/>
  <c r="BW51" i="1"/>
  <c r="BJ51" i="1"/>
  <c r="AW51" i="1"/>
  <c r="DX51" i="1"/>
  <c r="BQ51" i="1"/>
  <c r="AQ51" i="1"/>
  <c r="AD51" i="1"/>
  <c r="BD51" i="1"/>
  <c r="CW51" i="1"/>
  <c r="CD51" i="1"/>
  <c r="AK51" i="1"/>
  <c r="O52" i="1" l="1"/>
  <c r="W52" i="1"/>
  <c r="H53" i="1"/>
  <c r="DQ52" i="1"/>
  <c r="DC52" i="1"/>
  <c r="CQ52" i="1"/>
  <c r="DJ52" i="1"/>
  <c r="CK52" i="1"/>
  <c r="BW52" i="1"/>
  <c r="BJ52" i="1"/>
  <c r="AW52" i="1"/>
  <c r="CW52" i="1"/>
  <c r="CD52" i="1"/>
  <c r="BD52" i="1"/>
  <c r="AK52" i="1"/>
  <c r="DX52" i="1"/>
  <c r="BQ52" i="1"/>
  <c r="AD52" i="1"/>
  <c r="AQ52" i="1"/>
  <c r="O53" i="1" l="1"/>
  <c r="W53" i="1"/>
  <c r="H54" i="1"/>
  <c r="DX53" i="1"/>
  <c r="DJ53" i="1"/>
  <c r="CW53" i="1"/>
  <c r="DQ53" i="1"/>
  <c r="CQ53" i="1"/>
  <c r="CD53" i="1"/>
  <c r="BQ53" i="1"/>
  <c r="BD53" i="1"/>
  <c r="AQ53" i="1"/>
  <c r="BW53" i="1"/>
  <c r="AW53" i="1"/>
  <c r="AK53" i="1"/>
  <c r="BJ53" i="1"/>
  <c r="DC53" i="1"/>
  <c r="CK53" i="1"/>
  <c r="AD53" i="1"/>
  <c r="O54" i="1" l="1"/>
  <c r="W54" i="1"/>
  <c r="H55" i="1"/>
  <c r="DX54" i="1"/>
  <c r="DJ54" i="1"/>
  <c r="CW54" i="1"/>
  <c r="DQ54" i="1"/>
  <c r="CQ54" i="1"/>
  <c r="CD54" i="1"/>
  <c r="BQ54" i="1"/>
  <c r="BD54" i="1"/>
  <c r="AQ54" i="1"/>
  <c r="DC54" i="1"/>
  <c r="CK54" i="1"/>
  <c r="BJ54" i="1"/>
  <c r="AD54" i="1"/>
  <c r="BW54" i="1"/>
  <c r="AK54" i="1"/>
  <c r="AW54" i="1"/>
  <c r="O55" i="1" l="1"/>
  <c r="W55" i="1"/>
  <c r="H56" i="1"/>
  <c r="DQ55" i="1"/>
  <c r="DC55" i="1"/>
  <c r="CQ55" i="1"/>
  <c r="DX55" i="1"/>
  <c r="CW55" i="1"/>
  <c r="CK55" i="1"/>
  <c r="BW55" i="1"/>
  <c r="BJ55" i="1"/>
  <c r="AW55" i="1"/>
  <c r="CD55" i="1"/>
  <c r="BD55" i="1"/>
  <c r="AD55" i="1"/>
  <c r="BQ55" i="1"/>
  <c r="AQ55" i="1"/>
  <c r="AK55" i="1"/>
  <c r="DJ55" i="1"/>
  <c r="O56" i="1" l="1"/>
  <c r="W56" i="1"/>
  <c r="H57" i="1"/>
  <c r="DQ56" i="1"/>
  <c r="DC56" i="1"/>
  <c r="CQ56" i="1"/>
  <c r="DX56" i="1"/>
  <c r="CW56" i="1"/>
  <c r="CK56" i="1"/>
  <c r="BW56" i="1"/>
  <c r="BJ56" i="1"/>
  <c r="AW56" i="1"/>
  <c r="DJ56" i="1"/>
  <c r="BQ56" i="1"/>
  <c r="AQ56" i="1"/>
  <c r="AK56" i="1"/>
  <c r="CD56" i="1"/>
  <c r="AD56" i="1"/>
  <c r="BD56" i="1"/>
  <c r="O57" i="1" l="1"/>
  <c r="W57" i="1"/>
  <c r="H58" i="1"/>
  <c r="DX57" i="1"/>
  <c r="DJ57" i="1"/>
  <c r="CW57" i="1"/>
  <c r="DC57" i="1"/>
  <c r="CD57" i="1"/>
  <c r="BQ57" i="1"/>
  <c r="BD57" i="1"/>
  <c r="AQ57" i="1"/>
  <c r="CQ57" i="1"/>
  <c r="CK57" i="1"/>
  <c r="BJ57" i="1"/>
  <c r="AK57" i="1"/>
  <c r="AW57" i="1"/>
  <c r="AD57" i="1"/>
  <c r="DQ57" i="1"/>
  <c r="BW57" i="1"/>
  <c r="O58" i="1" l="1"/>
  <c r="W58" i="1"/>
  <c r="H59" i="1"/>
  <c r="DX58" i="1"/>
  <c r="DJ58" i="1"/>
  <c r="CW58" i="1"/>
  <c r="DC58" i="1"/>
  <c r="CD58" i="1"/>
  <c r="BQ58" i="1"/>
  <c r="BD58" i="1"/>
  <c r="AQ58" i="1"/>
  <c r="DQ58" i="1"/>
  <c r="BW58" i="1"/>
  <c r="AW58" i="1"/>
  <c r="AD58" i="1"/>
  <c r="CQ58" i="1"/>
  <c r="CK58" i="1"/>
  <c r="AK58" i="1"/>
  <c r="BJ58" i="1"/>
  <c r="O59" i="1" l="1"/>
  <c r="W59" i="1"/>
  <c r="H60" i="1"/>
  <c r="DQ59" i="1"/>
  <c r="DC59" i="1"/>
  <c r="CQ59" i="1"/>
  <c r="DJ59" i="1"/>
  <c r="CK59" i="1"/>
  <c r="BW59" i="1"/>
  <c r="BJ59" i="1"/>
  <c r="AW59" i="1"/>
  <c r="CW59" i="1"/>
  <c r="BQ59" i="1"/>
  <c r="AQ59" i="1"/>
  <c r="AD59" i="1"/>
  <c r="DX59" i="1"/>
  <c r="CD59" i="1"/>
  <c r="BD59" i="1"/>
  <c r="AK59" i="1"/>
  <c r="O60" i="1" l="1"/>
  <c r="W60" i="1"/>
  <c r="H61" i="1"/>
  <c r="DQ60" i="1"/>
  <c r="DC60" i="1"/>
  <c r="CQ60" i="1"/>
  <c r="DJ60" i="1"/>
  <c r="CK60" i="1"/>
  <c r="BW60" i="1"/>
  <c r="BJ60" i="1"/>
  <c r="AW60" i="1"/>
  <c r="DX60" i="1"/>
  <c r="CD60" i="1"/>
  <c r="BD60" i="1"/>
  <c r="AK60" i="1"/>
  <c r="CW60" i="1"/>
  <c r="AQ60" i="1"/>
  <c r="BQ60" i="1"/>
  <c r="AD60" i="1"/>
  <c r="O61" i="1" l="1"/>
  <c r="W61" i="1"/>
  <c r="H62" i="1"/>
  <c r="DX61" i="1"/>
  <c r="DJ61" i="1"/>
  <c r="CW61" i="1"/>
  <c r="DQ61" i="1"/>
  <c r="CQ61" i="1"/>
  <c r="CD61" i="1"/>
  <c r="BQ61" i="1"/>
  <c r="BD61" i="1"/>
  <c r="AQ61" i="1"/>
  <c r="DC61" i="1"/>
  <c r="BW61" i="1"/>
  <c r="AW61" i="1"/>
  <c r="AK61" i="1"/>
  <c r="CK61" i="1"/>
  <c r="BJ61" i="1"/>
  <c r="AD61" i="1"/>
  <c r="O62" i="1" l="1"/>
  <c r="W62" i="1"/>
  <c r="H63" i="1"/>
  <c r="DX62" i="1"/>
  <c r="DJ62" i="1"/>
  <c r="CW62" i="1"/>
  <c r="DQ62" i="1"/>
  <c r="CQ62" i="1"/>
  <c r="CD62" i="1"/>
  <c r="BQ62" i="1"/>
  <c r="BD62" i="1"/>
  <c r="AQ62" i="1"/>
  <c r="CK62" i="1"/>
  <c r="BJ62" i="1"/>
  <c r="AD62" i="1"/>
  <c r="DC62" i="1"/>
  <c r="AW62" i="1"/>
  <c r="BW62" i="1"/>
  <c r="AK62" i="1"/>
  <c r="O63" i="1" l="1"/>
  <c r="W63" i="1"/>
  <c r="H64" i="1"/>
  <c r="DQ63" i="1"/>
  <c r="DC63" i="1"/>
  <c r="CQ63" i="1"/>
  <c r="DX63" i="1"/>
  <c r="CW63" i="1"/>
  <c r="CK63" i="1"/>
  <c r="BW63" i="1"/>
  <c r="BJ63" i="1"/>
  <c r="AW63" i="1"/>
  <c r="DJ63" i="1"/>
  <c r="CD63" i="1"/>
  <c r="BD63" i="1"/>
  <c r="AD63" i="1"/>
  <c r="AK63" i="1"/>
  <c r="BQ63" i="1"/>
  <c r="AQ63" i="1"/>
  <c r="O64" i="1" l="1"/>
  <c r="W64" i="1"/>
  <c r="H65" i="1"/>
  <c r="DQ64" i="1"/>
  <c r="DC64" i="1"/>
  <c r="CQ64" i="1"/>
  <c r="DX64" i="1"/>
  <c r="CW64" i="1"/>
  <c r="CK64" i="1"/>
  <c r="BW64" i="1"/>
  <c r="BJ64" i="1"/>
  <c r="AW64" i="1"/>
  <c r="BQ64" i="1"/>
  <c r="AQ64" i="1"/>
  <c r="AK64" i="1"/>
  <c r="DJ64" i="1"/>
  <c r="BD64" i="1"/>
  <c r="CD64" i="1"/>
  <c r="AD64" i="1"/>
  <c r="O65" i="1" l="1"/>
  <c r="W65" i="1"/>
  <c r="H66" i="1"/>
  <c r="DX65" i="1"/>
  <c r="DJ65" i="1"/>
  <c r="CW65" i="1"/>
  <c r="DC65" i="1"/>
  <c r="CD65" i="1"/>
  <c r="BQ65" i="1"/>
  <c r="BD65" i="1"/>
  <c r="AQ65" i="1"/>
  <c r="DQ65" i="1"/>
  <c r="CK65" i="1"/>
  <c r="BJ65" i="1"/>
  <c r="AK65" i="1"/>
  <c r="BW65" i="1"/>
  <c r="AW65" i="1"/>
  <c r="AD65" i="1"/>
  <c r="CQ65" i="1"/>
  <c r="O66" i="1" l="1"/>
  <c r="W66" i="1"/>
  <c r="H67" i="1"/>
  <c r="DX66" i="1"/>
  <c r="DJ66" i="1"/>
  <c r="CW66" i="1"/>
  <c r="DC66" i="1"/>
  <c r="CD66" i="1"/>
  <c r="BQ66" i="1"/>
  <c r="BD66" i="1"/>
  <c r="AQ66" i="1"/>
  <c r="CQ66" i="1"/>
  <c r="BW66" i="1"/>
  <c r="AW66" i="1"/>
  <c r="AD66" i="1"/>
  <c r="DQ66" i="1"/>
  <c r="CK66" i="1"/>
  <c r="BJ66" i="1"/>
  <c r="AK66" i="1"/>
  <c r="O67" i="1" l="1"/>
  <c r="W67" i="1"/>
  <c r="H68" i="1"/>
  <c r="DQ67" i="1"/>
  <c r="DC67" i="1"/>
  <c r="CQ67" i="1"/>
  <c r="DJ67" i="1"/>
  <c r="CK67" i="1"/>
  <c r="BW67" i="1"/>
  <c r="BJ67" i="1"/>
  <c r="AW67" i="1"/>
  <c r="DX67" i="1"/>
  <c r="BQ67" i="1"/>
  <c r="AQ67" i="1"/>
  <c r="AD67" i="1"/>
  <c r="BD67" i="1"/>
  <c r="CW67" i="1"/>
  <c r="CD67" i="1"/>
  <c r="AK67" i="1"/>
  <c r="O68" i="1" l="1"/>
  <c r="W68" i="1"/>
  <c r="H69" i="1"/>
  <c r="DQ68" i="1"/>
  <c r="DC68" i="1"/>
  <c r="CQ68" i="1"/>
  <c r="DJ68" i="1"/>
  <c r="CK68" i="1"/>
  <c r="BW68" i="1"/>
  <c r="BJ68" i="1"/>
  <c r="AW68" i="1"/>
  <c r="DX68" i="1"/>
  <c r="CW68" i="1"/>
  <c r="CD68" i="1"/>
  <c r="BD68" i="1"/>
  <c r="AK68" i="1"/>
  <c r="BQ68" i="1"/>
  <c r="AQ68" i="1"/>
  <c r="AD68" i="1"/>
  <c r="O69" i="1" l="1"/>
  <c r="W69" i="1"/>
  <c r="H70" i="1"/>
  <c r="DX69" i="1"/>
  <c r="DJ69" i="1"/>
  <c r="CW69" i="1"/>
  <c r="DQ69" i="1"/>
  <c r="CQ69" i="1"/>
  <c r="CD69" i="1"/>
  <c r="BQ69" i="1"/>
  <c r="BD69" i="1"/>
  <c r="AQ69" i="1"/>
  <c r="BW69" i="1"/>
  <c r="AW69" i="1"/>
  <c r="AK69" i="1"/>
  <c r="BJ69" i="1"/>
  <c r="DC69" i="1"/>
  <c r="CK69" i="1"/>
  <c r="AD69" i="1"/>
  <c r="O70" i="1" l="1"/>
  <c r="W70" i="1"/>
  <c r="H71" i="1"/>
  <c r="DX70" i="1"/>
  <c r="DJ70" i="1"/>
  <c r="CW70" i="1"/>
  <c r="DQ70" i="1"/>
  <c r="CQ70" i="1"/>
  <c r="CD70" i="1"/>
  <c r="BQ70" i="1"/>
  <c r="BD70" i="1"/>
  <c r="AQ70" i="1"/>
  <c r="DC70" i="1"/>
  <c r="CK70" i="1"/>
  <c r="BJ70" i="1"/>
  <c r="AD70" i="1"/>
  <c r="BW70" i="1"/>
  <c r="AW70" i="1"/>
  <c r="AK70" i="1"/>
  <c r="O71" i="1" l="1"/>
  <c r="W71" i="1"/>
  <c r="H72" i="1"/>
  <c r="DQ71" i="1"/>
  <c r="DC71" i="1"/>
  <c r="CQ71" i="1"/>
  <c r="DX71" i="1"/>
  <c r="CW71" i="1"/>
  <c r="CK71" i="1"/>
  <c r="BW71" i="1"/>
  <c r="BJ71" i="1"/>
  <c r="AW71" i="1"/>
  <c r="CD71" i="1"/>
  <c r="BD71" i="1"/>
  <c r="AD71" i="1"/>
  <c r="BQ71" i="1"/>
  <c r="AQ71" i="1"/>
  <c r="DJ71" i="1"/>
  <c r="AK71" i="1"/>
  <c r="O72" i="1" l="1"/>
  <c r="W72" i="1"/>
  <c r="H73" i="1"/>
  <c r="DQ72" i="1"/>
  <c r="DC72" i="1"/>
  <c r="CQ72" i="1"/>
  <c r="DX72" i="1"/>
  <c r="CW72" i="1"/>
  <c r="CK72" i="1"/>
  <c r="BW72" i="1"/>
  <c r="BJ72" i="1"/>
  <c r="AW72" i="1"/>
  <c r="DJ72" i="1"/>
  <c r="BQ72" i="1"/>
  <c r="AQ72" i="1"/>
  <c r="AK72" i="1"/>
  <c r="AD72" i="1"/>
  <c r="CD72" i="1"/>
  <c r="BD72" i="1"/>
  <c r="O73" i="1" l="1"/>
  <c r="W73" i="1"/>
  <c r="H74" i="1"/>
  <c r="DX73" i="1"/>
  <c r="DJ73" i="1"/>
  <c r="CW73" i="1"/>
  <c r="DC73" i="1"/>
  <c r="CD73" i="1"/>
  <c r="BQ73" i="1"/>
  <c r="BD73" i="1"/>
  <c r="AQ73" i="1"/>
  <c r="CQ73" i="1"/>
  <c r="CK73" i="1"/>
  <c r="BJ73" i="1"/>
  <c r="AK73" i="1"/>
  <c r="AD73" i="1"/>
  <c r="DQ73" i="1"/>
  <c r="BW73" i="1"/>
  <c r="AW73" i="1"/>
  <c r="O74" i="1" l="1"/>
  <c r="W74" i="1"/>
  <c r="AK74" i="1"/>
  <c r="H75" i="1"/>
  <c r="DJ74" i="1"/>
  <c r="CK74" i="1"/>
  <c r="BJ74" i="1"/>
  <c r="DX74" i="1"/>
  <c r="AW74" i="1"/>
  <c r="AD74" i="1"/>
  <c r="DC74" i="1"/>
  <c r="CD74" i="1"/>
  <c r="BD74" i="1"/>
  <c r="CW74" i="1"/>
  <c r="BW74" i="1"/>
  <c r="DQ74" i="1"/>
  <c r="CQ74" i="1"/>
  <c r="BQ74" i="1"/>
  <c r="AQ74" i="1"/>
  <c r="O75" i="1" l="1"/>
  <c r="W75" i="1"/>
  <c r="CQ75" i="1"/>
  <c r="AQ75" i="1"/>
  <c r="CK75" i="1"/>
  <c r="AK75" i="1"/>
  <c r="DQ75" i="1"/>
  <c r="DJ75" i="1"/>
  <c r="DC75" i="1"/>
  <c r="CW75" i="1"/>
  <c r="H76" i="1"/>
  <c r="CD75" i="1"/>
  <c r="DX75" i="1"/>
  <c r="BW75" i="1"/>
  <c r="AD75" i="1"/>
  <c r="BQ75" i="1"/>
  <c r="BJ75" i="1"/>
  <c r="BD75" i="1"/>
  <c r="AW75" i="1"/>
  <c r="O76" i="1" l="1"/>
  <c r="W76" i="1"/>
  <c r="CQ76" i="1"/>
  <c r="AQ76" i="1"/>
  <c r="CW76" i="1"/>
  <c r="AW76" i="1"/>
  <c r="DQ76" i="1"/>
  <c r="DX76" i="1"/>
  <c r="BD76" i="1"/>
  <c r="BJ76" i="1"/>
  <c r="H77" i="1"/>
  <c r="CD76" i="1"/>
  <c r="AK76" i="1"/>
  <c r="CK76" i="1"/>
  <c r="AD76" i="1"/>
  <c r="BQ76" i="1"/>
  <c r="BW76" i="1"/>
  <c r="DC76" i="1"/>
  <c r="DJ76" i="1"/>
  <c r="O77" i="1" l="1"/>
  <c r="W77" i="1"/>
  <c r="CW77" i="1"/>
  <c r="AW77" i="1"/>
  <c r="CQ77" i="1"/>
  <c r="AQ77" i="1"/>
  <c r="BW77" i="1"/>
  <c r="BQ77" i="1"/>
  <c r="DJ77" i="1"/>
  <c r="DC77" i="1"/>
  <c r="H78" i="1"/>
  <c r="CK77" i="1"/>
  <c r="AD77" i="1"/>
  <c r="CD77" i="1"/>
  <c r="AK77" i="1"/>
  <c r="DX77" i="1"/>
  <c r="DQ77" i="1"/>
  <c r="BJ77" i="1"/>
  <c r="BD77" i="1"/>
  <c r="O78" i="1" l="1"/>
  <c r="W78" i="1"/>
  <c r="CK78" i="1"/>
  <c r="DC78" i="1"/>
  <c r="BD78" i="1"/>
  <c r="DJ78" i="1"/>
  <c r="AW78" i="1"/>
  <c r="AK78" i="1"/>
  <c r="DQ78" i="1"/>
  <c r="DX78" i="1"/>
  <c r="H79" i="1"/>
  <c r="BW78" i="1"/>
  <c r="CQ78" i="1"/>
  <c r="AQ78" i="1"/>
  <c r="BJ78" i="1"/>
  <c r="AD78" i="1"/>
  <c r="CD78" i="1"/>
  <c r="CW78" i="1"/>
  <c r="BQ78" i="1"/>
  <c r="O79" i="1" l="1"/>
  <c r="W79" i="1"/>
  <c r="CQ79" i="1"/>
  <c r="AQ79" i="1"/>
  <c r="CK79" i="1"/>
  <c r="AK79" i="1"/>
  <c r="H80" i="1"/>
  <c r="CD79" i="1"/>
  <c r="DX79" i="1"/>
  <c r="BW79" i="1"/>
  <c r="AD79" i="1"/>
  <c r="DQ79" i="1"/>
  <c r="BQ79" i="1"/>
  <c r="DJ79" i="1"/>
  <c r="BJ79" i="1"/>
  <c r="DC79" i="1"/>
  <c r="BD79" i="1"/>
  <c r="CW79" i="1"/>
  <c r="AW79" i="1"/>
  <c r="O80" i="1" l="1"/>
  <c r="W80" i="1"/>
  <c r="CW80" i="1"/>
  <c r="AW80" i="1"/>
  <c r="CQ80" i="1"/>
  <c r="AQ80" i="1"/>
  <c r="DX80" i="1"/>
  <c r="DQ80" i="1"/>
  <c r="DJ80" i="1"/>
  <c r="DC80" i="1"/>
  <c r="H81" i="1"/>
  <c r="CK80" i="1"/>
  <c r="AK80" i="1"/>
  <c r="CD80" i="1"/>
  <c r="AD80" i="1"/>
  <c r="BW80" i="1"/>
  <c r="BQ80" i="1"/>
  <c r="BJ80" i="1"/>
  <c r="BD80" i="1"/>
  <c r="O81" i="1" l="1"/>
  <c r="W81" i="1"/>
  <c r="CW81" i="1"/>
  <c r="AW81" i="1"/>
  <c r="CD81" i="1"/>
  <c r="AD81" i="1"/>
  <c r="DX81" i="1"/>
  <c r="DC81" i="1"/>
  <c r="H82" i="1"/>
  <c r="CK81" i="1"/>
  <c r="DQ81" i="1"/>
  <c r="BQ81" i="1"/>
  <c r="AK81" i="1"/>
  <c r="BW81" i="1"/>
  <c r="BD81" i="1"/>
  <c r="DJ81" i="1"/>
  <c r="BJ81" i="1"/>
  <c r="CQ81" i="1"/>
  <c r="AQ81" i="1"/>
  <c r="O82" i="1" l="1"/>
  <c r="W82" i="1"/>
  <c r="DC82" i="1"/>
  <c r="BD82" i="1"/>
  <c r="CW82" i="1"/>
  <c r="AW82" i="1"/>
  <c r="CD82" i="1"/>
  <c r="BW82" i="1"/>
  <c r="BQ82" i="1"/>
  <c r="BJ82" i="1"/>
  <c r="H83" i="1"/>
  <c r="CQ82" i="1"/>
  <c r="AQ82" i="1"/>
  <c r="CK82" i="1"/>
  <c r="AK82" i="1"/>
  <c r="AD82" i="1"/>
  <c r="DX82" i="1"/>
  <c r="DQ82" i="1"/>
  <c r="DJ82" i="1"/>
  <c r="O83" i="1" l="1"/>
  <c r="W83" i="1"/>
  <c r="CQ83" i="1"/>
  <c r="AQ83" i="1"/>
  <c r="CW83" i="1"/>
  <c r="AW83" i="1"/>
  <c r="BQ83" i="1"/>
  <c r="BW83" i="1"/>
  <c r="DC83" i="1"/>
  <c r="DJ83" i="1"/>
  <c r="H84" i="1"/>
  <c r="CD83" i="1"/>
  <c r="AK83" i="1"/>
  <c r="CK83" i="1"/>
  <c r="AD83" i="1"/>
  <c r="DQ83" i="1"/>
  <c r="DX83" i="1"/>
  <c r="BD83" i="1"/>
  <c r="BJ83" i="1"/>
  <c r="O84" i="1" l="1"/>
  <c r="W84" i="1"/>
  <c r="DJ84" i="1"/>
  <c r="BJ84" i="1"/>
  <c r="BQ84" i="1"/>
  <c r="CQ84" i="1"/>
  <c r="AK84" i="1"/>
  <c r="AD84" i="1"/>
  <c r="BW84" i="1"/>
  <c r="DC84" i="1"/>
  <c r="H85" i="1"/>
  <c r="CW84" i="1"/>
  <c r="AW84" i="1"/>
  <c r="AQ84" i="1"/>
  <c r="BD84" i="1"/>
  <c r="CK84" i="1"/>
  <c r="DQ84" i="1"/>
  <c r="DX84" i="1"/>
  <c r="CD84" i="1"/>
  <c r="O85" i="1" l="1"/>
  <c r="W85" i="1"/>
  <c r="CW85" i="1"/>
  <c r="AW85" i="1"/>
  <c r="CD85" i="1"/>
  <c r="AD85" i="1"/>
  <c r="DX85" i="1"/>
  <c r="DC85" i="1"/>
  <c r="DJ85" i="1"/>
  <c r="CQ85" i="1"/>
  <c r="H86" i="1"/>
  <c r="CK85" i="1"/>
  <c r="DQ85" i="1"/>
  <c r="BQ85" i="1"/>
  <c r="AK85" i="1"/>
  <c r="BW85" i="1"/>
  <c r="BD85" i="1"/>
  <c r="BJ85" i="1"/>
  <c r="AQ85" i="1"/>
  <c r="O86" i="1" l="1"/>
  <c r="W86" i="1"/>
  <c r="DJ86" i="1"/>
  <c r="CK86" i="1"/>
  <c r="BJ86" i="1"/>
  <c r="AD86" i="1"/>
  <c r="CQ86" i="1"/>
  <c r="AQ86" i="1"/>
  <c r="H87" i="1"/>
  <c r="DC86" i="1"/>
  <c r="CD86" i="1"/>
  <c r="BD86" i="1"/>
  <c r="AK86" i="1"/>
  <c r="DX86" i="1"/>
  <c r="CW86" i="1"/>
  <c r="BW86" i="1"/>
  <c r="AW86" i="1"/>
  <c r="DQ86" i="1"/>
  <c r="BQ86" i="1"/>
  <c r="O87" i="1" l="1"/>
  <c r="W87" i="1"/>
  <c r="CQ87" i="1"/>
  <c r="AQ87" i="1"/>
  <c r="CK87" i="1"/>
  <c r="AD87" i="1"/>
  <c r="H88" i="1"/>
  <c r="CD87" i="1"/>
  <c r="AK87" i="1"/>
  <c r="BW87" i="1"/>
  <c r="DX87" i="1"/>
  <c r="DQ87" i="1"/>
  <c r="BQ87" i="1"/>
  <c r="DJ87" i="1"/>
  <c r="BJ87" i="1"/>
  <c r="DC87" i="1"/>
  <c r="BD87" i="1"/>
  <c r="CW87" i="1"/>
  <c r="AW87" i="1"/>
  <c r="O88" i="1" l="1"/>
  <c r="W88" i="1"/>
  <c r="H89" i="1"/>
  <c r="DQ88" i="1"/>
  <c r="BQ88" i="1"/>
  <c r="DJ88" i="1"/>
  <c r="AW88" i="1"/>
  <c r="AK88" i="1"/>
  <c r="DC88" i="1"/>
  <c r="BD88" i="1"/>
  <c r="CW88" i="1"/>
  <c r="DX88" i="1"/>
  <c r="CQ88" i="1"/>
  <c r="AQ88" i="1"/>
  <c r="CK88" i="1"/>
  <c r="BJ88" i="1"/>
  <c r="CD88" i="1"/>
  <c r="AD88" i="1"/>
  <c r="BW88" i="1"/>
  <c r="O89" i="1" l="1"/>
  <c r="W89" i="1"/>
  <c r="DJ89" i="1"/>
  <c r="BJ89" i="1"/>
  <c r="DQ89" i="1"/>
  <c r="BQ89" i="1"/>
  <c r="CW89" i="1"/>
  <c r="AW89" i="1"/>
  <c r="DC89" i="1"/>
  <c r="BD89" i="1"/>
  <c r="H90" i="1"/>
  <c r="CK89" i="1"/>
  <c r="AD89" i="1"/>
  <c r="CQ89" i="1"/>
  <c r="AQ89" i="1"/>
  <c r="DX89" i="1"/>
  <c r="BW89" i="1"/>
  <c r="AK89" i="1"/>
  <c r="CD89" i="1"/>
  <c r="O90" i="1" l="1"/>
  <c r="W90" i="1"/>
  <c r="DX90" i="1"/>
  <c r="CW90" i="1"/>
  <c r="BW90" i="1"/>
  <c r="AW90" i="1"/>
  <c r="DQ90" i="1"/>
  <c r="CQ90" i="1"/>
  <c r="BQ90" i="1"/>
  <c r="AQ90" i="1"/>
  <c r="H91" i="1"/>
  <c r="DJ90" i="1"/>
  <c r="CK90" i="1"/>
  <c r="BJ90" i="1"/>
  <c r="AK90" i="1"/>
  <c r="AD90" i="1"/>
  <c r="DC90" i="1"/>
  <c r="CD90" i="1"/>
  <c r="BD90" i="1"/>
  <c r="O91" i="1" l="1"/>
  <c r="W91" i="1"/>
  <c r="DQ91" i="1"/>
  <c r="BQ91" i="1"/>
  <c r="DJ91" i="1"/>
  <c r="BJ91" i="1"/>
  <c r="DC91" i="1"/>
  <c r="BD91" i="1"/>
  <c r="CW91" i="1"/>
  <c r="AW91" i="1"/>
  <c r="CQ91" i="1"/>
  <c r="AQ91" i="1"/>
  <c r="CK91" i="1"/>
  <c r="AK91" i="1"/>
  <c r="H92" i="1"/>
  <c r="CD91" i="1"/>
  <c r="DX91" i="1"/>
  <c r="BW91" i="1"/>
  <c r="AD91" i="1"/>
  <c r="O92" i="1" l="1"/>
  <c r="W92" i="1"/>
  <c r="DC92" i="1"/>
  <c r="BD92" i="1"/>
  <c r="AD92" i="1"/>
  <c r="BW92" i="1"/>
  <c r="CQ92" i="1"/>
  <c r="AQ92" i="1"/>
  <c r="DJ92" i="1"/>
  <c r="BJ92" i="1"/>
  <c r="H93" i="1"/>
  <c r="CD92" i="1"/>
  <c r="AK92" i="1"/>
  <c r="CW92" i="1"/>
  <c r="AW92" i="1"/>
  <c r="DQ92" i="1"/>
  <c r="BQ92" i="1"/>
  <c r="DX92" i="1"/>
  <c r="CK92" i="1"/>
  <c r="O93" i="1" l="1"/>
  <c r="W93" i="1"/>
  <c r="DJ93" i="1"/>
  <c r="BJ93" i="1"/>
  <c r="DC93" i="1"/>
  <c r="BD93" i="1"/>
  <c r="CW93" i="1"/>
  <c r="AW93" i="1"/>
  <c r="CQ93" i="1"/>
  <c r="AQ93" i="1"/>
  <c r="H94" i="1"/>
  <c r="CK93" i="1"/>
  <c r="AD93" i="1"/>
  <c r="CD93" i="1"/>
  <c r="AK93" i="1"/>
  <c r="DX93" i="1"/>
  <c r="BW93" i="1"/>
  <c r="DQ93" i="1"/>
  <c r="BQ93" i="1"/>
  <c r="O94" i="1" l="1"/>
  <c r="W94" i="1"/>
  <c r="DX94" i="1"/>
  <c r="CW94" i="1"/>
  <c r="AW94" i="1"/>
  <c r="CD94" i="1"/>
  <c r="CQ94" i="1"/>
  <c r="CK94" i="1"/>
  <c r="AK94" i="1"/>
  <c r="BQ94" i="1"/>
  <c r="H95" i="1"/>
  <c r="BD94" i="1"/>
  <c r="BW94" i="1"/>
  <c r="DQ94" i="1"/>
  <c r="AQ94" i="1"/>
  <c r="AD94" i="1"/>
  <c r="DJ94" i="1"/>
  <c r="BJ94" i="1"/>
  <c r="DC94" i="1"/>
  <c r="O95" i="1" l="1"/>
  <c r="W95" i="1"/>
  <c r="DQ95" i="1"/>
  <c r="BQ95" i="1"/>
  <c r="DJ95" i="1"/>
  <c r="BJ95" i="1"/>
  <c r="DC95" i="1"/>
  <c r="BD95" i="1"/>
  <c r="CW95" i="1"/>
  <c r="AW95" i="1"/>
  <c r="CQ95" i="1"/>
  <c r="AQ95" i="1"/>
  <c r="CK95" i="1"/>
  <c r="AK95" i="1"/>
  <c r="H96" i="1"/>
  <c r="CD95" i="1"/>
  <c r="DX95" i="1"/>
  <c r="BW95" i="1"/>
  <c r="AD95" i="1"/>
  <c r="O96" i="1" l="1"/>
  <c r="W96" i="1"/>
  <c r="DJ96" i="1"/>
  <c r="BJ96" i="1"/>
  <c r="DC96" i="1"/>
  <c r="BD96" i="1"/>
  <c r="CW96" i="1"/>
  <c r="AW96" i="1"/>
  <c r="CQ96" i="1"/>
  <c r="AQ96" i="1"/>
  <c r="H97" i="1"/>
  <c r="CK96" i="1"/>
  <c r="AK96" i="1"/>
  <c r="CD96" i="1"/>
  <c r="AD96" i="1"/>
  <c r="DX96" i="1"/>
  <c r="BW96" i="1"/>
  <c r="DQ96" i="1"/>
  <c r="BQ96" i="1"/>
  <c r="O97" i="1" l="1"/>
  <c r="W97" i="1"/>
  <c r="CW97" i="1"/>
  <c r="AW97" i="1"/>
  <c r="CQ97" i="1"/>
  <c r="AQ97" i="1"/>
  <c r="CK97" i="1"/>
  <c r="AK97" i="1"/>
  <c r="CD97" i="1"/>
  <c r="AD97" i="1"/>
  <c r="DX97" i="1"/>
  <c r="BW97" i="1"/>
  <c r="DQ97" i="1"/>
  <c r="BQ97" i="1"/>
  <c r="DJ97" i="1"/>
  <c r="BJ97" i="1"/>
  <c r="DC97" i="1"/>
  <c r="BD97" i="1"/>
</calcChain>
</file>

<file path=xl/sharedStrings.xml><?xml version="1.0" encoding="utf-8"?>
<sst xmlns="http://schemas.openxmlformats.org/spreadsheetml/2006/main" count="577" uniqueCount="121">
  <si>
    <t>Outstanding Debt Service by Series</t>
  </si>
  <si>
    <t>Principal</t>
  </si>
  <si>
    <t>Coupon</t>
  </si>
  <si>
    <t>Interest</t>
  </si>
  <si>
    <t>Debt Service</t>
  </si>
  <si>
    <t>Compounded</t>
  </si>
  <si>
    <t>2010B</t>
  </si>
  <si>
    <t>2010A</t>
  </si>
  <si>
    <t>1999D</t>
  </si>
  <si>
    <t>1998B</t>
  </si>
  <si>
    <t>1998A</t>
  </si>
  <si>
    <t>1996A</t>
  </si>
  <si>
    <t>1994A</t>
  </si>
  <si>
    <t>1994B</t>
  </si>
  <si>
    <t>1992A</t>
  </si>
  <si>
    <t>2012A</t>
  </si>
  <si>
    <t>2012B</t>
  </si>
  <si>
    <t>2012C</t>
  </si>
  <si>
    <t>Total</t>
  </si>
  <si>
    <t>Period</t>
  </si>
  <si>
    <t>Ending</t>
  </si>
  <si>
    <t>Capitalized</t>
  </si>
  <si>
    <t>2002A</t>
  </si>
  <si>
    <t>2002B</t>
  </si>
  <si>
    <t>Annual</t>
  </si>
  <si>
    <t>METROPOLITAN PIER AND EXPOSITION AUTHORITY</t>
  </si>
  <si>
    <t>Check to Cash Flow Model</t>
  </si>
  <si>
    <t>Aggregate Debt Service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</si>
  <si>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</si>
  <si>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</si>
  <si>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</si>
  <si>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</si>
  <si>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</si>
  <si>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</si>
  <si>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</si>
  <si>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</si>
  <si>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</si>
  <si>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</si>
  <si>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</si>
  <si>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</si>
  <si>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</si>
  <si>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</si>
  <si>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Debt</t>
  </si>
  <si>
    <t xml:space="preserve">Capitalized </t>
  </si>
  <si>
    <t>Service</t>
  </si>
  <si>
    <t>Difference</t>
  </si>
  <si>
    <t>Unrefunded Prior Expansion Project Bonds Debt Service</t>
  </si>
  <si>
    <t>Payment</t>
  </si>
  <si>
    <t>Date</t>
  </si>
  <si>
    <t>Memo:</t>
  </si>
  <si>
    <t>MBE/WBE</t>
  </si>
  <si>
    <t>Discretionary</t>
  </si>
  <si>
    <t>Amount</t>
  </si>
  <si>
    <t>Amounts</t>
  </si>
  <si>
    <t>MBE</t>
  </si>
  <si>
    <t>Cabrera Capital Markets, LLC</t>
  </si>
  <si>
    <t>Citigroup Global Markets Inc.</t>
  </si>
  <si>
    <t>WBE</t>
  </si>
  <si>
    <t xml:space="preserve">    Total Takedown</t>
  </si>
  <si>
    <t>Day Loan</t>
  </si>
  <si>
    <t>DTC</t>
  </si>
  <si>
    <t xml:space="preserve">    Total Underwriter's fees</t>
  </si>
  <si>
    <t>S&amp;P</t>
  </si>
  <si>
    <t>Fitch</t>
  </si>
  <si>
    <t xml:space="preserve">    Total Cost Of Issuance</t>
  </si>
  <si>
    <t>Expansion Project Bonds, 2015B</t>
  </si>
  <si>
    <t>Expansion Project Bonds, 2015A</t>
  </si>
  <si>
    <t>2015A</t>
  </si>
  <si>
    <t>2015B</t>
  </si>
  <si>
    <t>DAC Fee</t>
  </si>
  <si>
    <t>CUSIP Fee</t>
  </si>
  <si>
    <t>Travel/Misc</t>
  </si>
  <si>
    <t>Amalgamated Bank (Trustee)</t>
  </si>
  <si>
    <t>Image Master (Print/Roadshow)</t>
  </si>
  <si>
    <t>MPEA Misc Expenses</t>
  </si>
  <si>
    <t>Morgan Stanley</t>
  </si>
  <si>
    <t>George K. Baum &amp; Company</t>
  </si>
  <si>
    <t>Dalcomp / Ipreo Order Monitoring</t>
  </si>
  <si>
    <t>Siebert Allocation</t>
  </si>
  <si>
    <t>*</t>
  </si>
  <si>
    <t>Siebert Cisneros Shank &amp; Co., L.L.C.</t>
  </si>
  <si>
    <t xml:space="preserve">  Shank &amp; Co., L.L.C. allocated to WBE</t>
  </si>
  <si>
    <t>Structuring Fee:</t>
  </si>
  <si>
    <t xml:space="preserve">   Citigroup Global Markets Inc.</t>
  </si>
  <si>
    <t xml:space="preserve">   Morgan Stanley</t>
  </si>
  <si>
    <t xml:space="preserve">   Cabrera Capital Markets, LLC</t>
  </si>
  <si>
    <t xml:space="preserve">   George K. Baum &amp; Company</t>
  </si>
  <si>
    <t xml:space="preserve">   Siebert Cisneros Shank &amp; Co., L.L.C.</t>
  </si>
  <si>
    <t>Katten Muchin Rosenmann (Bond Counsel)</t>
  </si>
  <si>
    <t>Schiff Hardin (Underwriter's Counsel)</t>
  </si>
  <si>
    <t>Burke Burns &amp; Pinelli (Issuer's Counsel)</t>
  </si>
  <si>
    <t>Charity &amp; Associates (Disclosure Counsel)</t>
  </si>
  <si>
    <t>Costs of Issuance less Underwriter's fees</t>
  </si>
  <si>
    <t>U.S. Bank (Escrow Trustee)</t>
  </si>
  <si>
    <t>Robert Thomas (Verification Agent)</t>
  </si>
  <si>
    <t>PFM Financial (Escrow Bidding Agent)</t>
  </si>
  <si>
    <t>PFM Financial (Financial Advisor)</t>
  </si>
  <si>
    <t xml:space="preserve"> </t>
  </si>
  <si>
    <t>* 55.1% of the fees payable to Siebert Cisneros Shank &amp; Co., L.L.C. allocated to MBE while 44.9% of the fees payable to Siebert Cisneros</t>
  </si>
  <si>
    <t>Expansion Project Bonds, 2017A</t>
  </si>
  <si>
    <t>Expansion Project Bonds, 2017B</t>
  </si>
  <si>
    <t>2017A</t>
  </si>
  <si>
    <t>2017B</t>
  </si>
  <si>
    <t>Total Outstanding Debt Service by Series</t>
  </si>
  <si>
    <t>Various</t>
  </si>
  <si>
    <t>Cost Of Issuance</t>
  </si>
  <si>
    <t>MPEA Series 2017AB Expansion Project Bonds</t>
  </si>
  <si>
    <t>(After Series 2017AB Transaction)</t>
  </si>
  <si>
    <t>Total MPEA Expansion Project Bonds Debt Service</t>
  </si>
  <si>
    <t>Series 2017AB MPEA Expansion Project Bonds Debt Service</t>
  </si>
  <si>
    <t>Final Par Amount</t>
  </si>
  <si>
    <t>MPEA Expansion Project Bond Debt Service by Series</t>
  </si>
  <si>
    <t>(After Issuance of Series 2017AB Expansion Project Bonds)</t>
  </si>
  <si>
    <t>FY19 MPEA Expansion Project Bonds Debt Service</t>
  </si>
  <si>
    <t>5% / 5.25%</t>
  </si>
  <si>
    <t>5%/5.50%</t>
  </si>
  <si>
    <t>5%/5.20%/5.25%</t>
  </si>
  <si>
    <t>4.25%/5.45%</t>
  </si>
  <si>
    <t>5%/5.73%</t>
  </si>
  <si>
    <t>5%/5.20%/5.25%/6.25%</t>
  </si>
  <si>
    <t>5%/5.50%/6%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</si>
</sst>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&quot;$&quot;#,##0"/>
    <numFmt numFmtId="168" formatCode="m/d/yyyy\ h:mm\ AM/PM"/>
    <numFmt numFmtId="169" formatCode="&quot;$&quot;#,##0.000000"/>
  </numFmts>
  <fonts count="27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22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u/>
      <sz val="11"/>
      <name val="Times New Roman"/>
      <family val="1"/>
    </font>
    <font>
      <sz val="8"/>
      <color indexed="2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</cellStyleXfs>
  <cellXfs count="117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 applyFill="1" applyBorder="1"/>
    <xf numFmtId="4" fontId="4" fillId="0" borderId="0" xfId="0" applyNumberFormat="1" applyFont="1" applyFill="1" applyBorder="1"/>
    <xf numFmtId="10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43" fontId="4" fillId="0" borderId="0" xfId="0" applyNumberFormat="1" applyFont="1" applyFill="1" applyBorder="1"/>
    <xf numFmtId="4" fontId="4" fillId="0" borderId="6" xfId="0" applyNumberFormat="1" applyFont="1" applyFill="1" applyBorder="1"/>
    <xf numFmtId="166" fontId="4" fillId="0" borderId="0" xfId="1" applyNumberFormat="1" applyFont="1" applyFill="1"/>
    <xf numFmtId="0" fontId="4" fillId="0" borderId="0" xfId="0" applyFont="1" applyFill="1" applyAlignment="1">
      <alignment horizontal="center"/>
    </xf>
    <xf numFmtId="4" fontId="7" fillId="0" borderId="0" xfId="0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center"/>
    </xf>
    <xf numFmtId="165" fontId="4" fillId="0" borderId="7" xfId="0" applyNumberFormat="1" applyFont="1" applyFill="1" applyBorder="1"/>
    <xf numFmtId="4" fontId="4" fillId="0" borderId="0" xfId="0" applyNumberFormat="1" applyFont="1"/>
    <xf numFmtId="164" fontId="4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4" fontId="4" fillId="0" borderId="7" xfId="0" applyNumberFormat="1" applyFont="1" applyFill="1" applyBorder="1"/>
    <xf numFmtId="0" fontId="4" fillId="0" borderId="1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4" fillId="4" borderId="0" xfId="0" applyFont="1" applyFill="1"/>
    <xf numFmtId="4" fontId="4" fillId="0" borderId="0" xfId="0" applyNumberFormat="1" applyFont="1" applyFill="1" applyBorder="1" applyAlignment="1" applyProtection="1">
      <alignment horizontal="right"/>
    </xf>
    <xf numFmtId="4" fontId="4" fillId="4" borderId="0" xfId="0" applyNumberFormat="1" applyFont="1" applyFill="1" applyBorder="1" applyAlignment="1" applyProtection="1">
      <alignment horizontal="right"/>
    </xf>
    <xf numFmtId="4" fontId="4" fillId="4" borderId="6" xfId="0" applyNumberFormat="1" applyFont="1" applyFill="1" applyBorder="1" applyAlignment="1" applyProtection="1">
      <alignment horizontal="right"/>
    </xf>
    <xf numFmtId="165" fontId="4" fillId="0" borderId="0" xfId="0" applyNumberFormat="1" applyFont="1"/>
    <xf numFmtId="0" fontId="6" fillId="0" borderId="0" xfId="0" applyFont="1"/>
    <xf numFmtId="10" fontId="4" fillId="0" borderId="0" xfId="1" applyNumberFormat="1" applyFont="1" applyFill="1"/>
    <xf numFmtId="165" fontId="4" fillId="0" borderId="0" xfId="0" applyNumberFormat="1" applyFont="1" applyFill="1" applyAlignment="1">
      <alignment horizontal="center"/>
    </xf>
    <xf numFmtId="167" fontId="6" fillId="0" borderId="0" xfId="0" applyNumberFormat="1" applyFont="1"/>
    <xf numFmtId="0" fontId="6" fillId="0" borderId="6" xfId="0" applyFont="1" applyBorder="1" applyAlignment="1">
      <alignment horizontal="center"/>
    </xf>
    <xf numFmtId="165" fontId="13" fillId="0" borderId="0" xfId="0" applyNumberFormat="1" applyFont="1" applyFill="1" applyBorder="1"/>
    <xf numFmtId="168" fontId="4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 applyAlignment="1">
      <alignment horizontal="right"/>
    </xf>
    <xf numFmtId="44" fontId="4" fillId="0" borderId="0" xfId="2" applyFont="1"/>
    <xf numFmtId="169" fontId="4" fillId="0" borderId="0" xfId="0" applyNumberFormat="1" applyFont="1" applyAlignment="1">
      <alignment horizontal="center"/>
    </xf>
    <xf numFmtId="166" fontId="4" fillId="0" borderId="0" xfId="0" applyNumberFormat="1" applyFont="1"/>
    <xf numFmtId="0" fontId="17" fillId="0" borderId="0" xfId="0" applyFont="1" applyFill="1" applyBorder="1"/>
    <xf numFmtId="4" fontId="17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/>
    <xf numFmtId="4" fontId="17" fillId="2" borderId="4" xfId="0" applyNumberFormat="1" applyFont="1" applyFill="1" applyBorder="1"/>
    <xf numFmtId="4" fontId="17" fillId="2" borderId="5" xfId="0" applyNumberFormat="1" applyFont="1" applyFill="1" applyBorder="1"/>
    <xf numFmtId="0" fontId="19" fillId="0" borderId="0" xfId="0" applyFont="1"/>
    <xf numFmtId="0" fontId="20" fillId="0" borderId="1" xfId="0" applyFont="1" applyFill="1" applyBorder="1"/>
    <xf numFmtId="0" fontId="17" fillId="0" borderId="1" xfId="0" applyFont="1" applyFill="1" applyBorder="1"/>
    <xf numFmtId="0" fontId="20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4" fontId="21" fillId="0" borderId="0" xfId="0" applyNumberFormat="1" applyFont="1" applyFill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21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4" fontId="21" fillId="0" borderId="0" xfId="0" applyNumberFormat="1" applyFont="1" applyFill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right"/>
    </xf>
    <xf numFmtId="0" fontId="21" fillId="0" borderId="2" xfId="0" applyFont="1" applyFill="1" applyBorder="1"/>
    <xf numFmtId="4" fontId="21" fillId="0" borderId="2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4" fontId="17" fillId="0" borderId="0" xfId="0" applyNumberFormat="1" applyFont="1" applyFill="1" applyBorder="1" applyAlignment="1">
      <alignment horizontal="right"/>
    </xf>
    <xf numFmtId="14" fontId="17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/>
    <xf numFmtId="10" fontId="17" fillId="0" borderId="0" xfId="0" applyNumberFormat="1" applyFont="1" applyFill="1" applyBorder="1"/>
    <xf numFmtId="6" fontId="23" fillId="0" borderId="0" xfId="0" applyNumberFormat="1" applyFont="1" applyFill="1" applyBorder="1"/>
    <xf numFmtId="10" fontId="23" fillId="0" borderId="0" xfId="0" applyNumberFormat="1" applyFont="1" applyFill="1" applyBorder="1"/>
    <xf numFmtId="14" fontId="23" fillId="0" borderId="0" xfId="0" applyNumberFormat="1" applyFont="1" applyFill="1" applyBorder="1"/>
    <xf numFmtId="0" fontId="23" fillId="0" borderId="0" xfId="0" applyFont="1" applyFill="1" applyBorder="1"/>
    <xf numFmtId="8" fontId="23" fillId="0" borderId="0" xfId="0" applyNumberFormat="1" applyFont="1" applyFill="1" applyBorder="1"/>
    <xf numFmtId="4" fontId="23" fillId="0" borderId="0" xfId="0" applyNumberFormat="1" applyFont="1" applyFill="1" applyBorder="1"/>
    <xf numFmtId="10" fontId="19" fillId="0" borderId="0" xfId="0" applyNumberFormat="1" applyFont="1"/>
    <xf numFmtId="14" fontId="21" fillId="0" borderId="3" xfId="0" applyNumberFormat="1" applyFont="1" applyFill="1" applyBorder="1" applyAlignment="1">
      <alignment horizontal="left"/>
    </xf>
    <xf numFmtId="4" fontId="21" fillId="0" borderId="3" xfId="0" applyNumberFormat="1" applyFont="1" applyFill="1" applyBorder="1"/>
    <xf numFmtId="14" fontId="21" fillId="0" borderId="1" xfId="0" applyNumberFormat="1" applyFont="1" applyFill="1" applyBorder="1" applyAlignment="1">
      <alignment horizontal="left"/>
    </xf>
    <xf numFmtId="4" fontId="21" fillId="0" borderId="1" xfId="0" applyNumberFormat="1" applyFont="1" applyFill="1" applyBorder="1"/>
    <xf numFmtId="14" fontId="21" fillId="0" borderId="0" xfId="0" applyNumberFormat="1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1" fillId="3" borderId="1" xfId="0" applyFont="1" applyFill="1" applyBorder="1"/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/>
    <xf numFmtId="10" fontId="17" fillId="0" borderId="0" xfId="1" applyNumberFormat="1" applyFont="1" applyFill="1" applyBorder="1"/>
    <xf numFmtId="10" fontId="1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centerContinuous"/>
    </xf>
    <xf numFmtId="0" fontId="24" fillId="0" borderId="0" xfId="0" applyFont="1" applyFill="1" applyBorder="1"/>
    <xf numFmtId="16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164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7" fillId="0" borderId="0" xfId="0" applyFont="1" applyFill="1" applyBorder="1" applyAlignment="1">
      <alignment horizontal="centerContinuous"/>
    </xf>
    <xf numFmtId="0" fontId="17" fillId="0" borderId="0" xfId="0" applyFont="1" applyFill="1" applyBorder="1" applyAlignment="1"/>
    <xf numFmtId="0" fontId="11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7" fillId="3" borderId="0" xfId="0" applyFont="1" applyFill="1" applyBorder="1"/>
    <xf numFmtId="9" fontId="17" fillId="0" borderId="0" xfId="0" applyNumberFormat="1" applyFont="1" applyFill="1" applyBorder="1"/>
    <xf numFmtId="0" fontId="19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opLeftCell="A4" zoomScaleNormal="100" workbookViewId="0">
      <selection activeCell="J49" sqref="J49"/>
    </sheetView>
  </sheetViews>
  <sheetFormatPr defaultRowHeight="15" x14ac:dyDescent="0.25"/>
  <cols>
    <col min="1" max="1" width="58.5" style="4" customWidth="1"/>
    <col min="2" max="2" width="17.1640625" style="4" customWidth="1"/>
    <col min="3" max="3" width="1" style="4" customWidth="1"/>
    <col min="4" max="4" width="10.33203125" style="5" customWidth="1"/>
    <col min="5" max="5" width="1" style="4" customWidth="1"/>
    <col min="6" max="6" width="13" style="5" customWidth="1"/>
    <col min="7" max="7" width="1" style="4" customWidth="1"/>
    <col min="8" max="8" width="15.83203125" style="4" customWidth="1"/>
    <col min="9" max="9" width="1" style="4" customWidth="1"/>
    <col min="10" max="10" width="15.83203125" style="4" customWidth="1"/>
    <col min="11" max="11" width="10.5" style="4" customWidth="1"/>
    <col min="12" max="12" width="4.33203125" style="4" customWidth="1"/>
    <col min="13" max="13" width="17.6640625" style="4" customWidth="1"/>
    <col min="14" max="14" width="16.1640625" style="4" customWidth="1"/>
    <col min="15" max="15" width="15.5" style="4" customWidth="1"/>
    <col min="16" max="16" width="9.33203125" style="4"/>
    <col min="17" max="17" width="21.1640625" style="46" customWidth="1"/>
    <col min="18" max="16384" width="9.33203125" style="4"/>
  </cols>
  <sheetData>
    <row r="1" spans="1:14" ht="27" x14ac:dyDescent="0.35">
      <c r="A1" s="111" t="s">
        <v>106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4" ht="25.5" x14ac:dyDescent="0.35">
      <c r="A2" s="112" t="s">
        <v>105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4" ht="18.75" x14ac:dyDescent="0.3">
      <c r="H3" s="43"/>
      <c r="I3" s="44"/>
      <c r="J3" s="45"/>
    </row>
    <row r="4" spans="1:14" ht="18.75" x14ac:dyDescent="0.3">
      <c r="A4" s="36" t="s">
        <v>110</v>
      </c>
      <c r="B4" s="39">
        <v>472505724.55000001</v>
      </c>
      <c r="H4" s="43"/>
      <c r="I4" s="44"/>
      <c r="J4" s="45"/>
    </row>
    <row r="5" spans="1:14" x14ac:dyDescent="0.25">
      <c r="B5" s="35"/>
      <c r="I5" s="6"/>
    </row>
    <row r="6" spans="1:14" x14ac:dyDescent="0.25">
      <c r="B6" s="29"/>
      <c r="H6" s="113" t="s">
        <v>49</v>
      </c>
      <c r="I6" s="113"/>
      <c r="J6" s="113"/>
    </row>
    <row r="7" spans="1:14" x14ac:dyDescent="0.25">
      <c r="A7" s="30"/>
      <c r="B7" s="7" t="s">
        <v>18</v>
      </c>
      <c r="H7" s="7" t="s">
        <v>50</v>
      </c>
      <c r="I7" s="6"/>
      <c r="J7" s="7" t="s">
        <v>51</v>
      </c>
    </row>
    <row r="8" spans="1:14" x14ac:dyDescent="0.25">
      <c r="B8" s="40" t="s">
        <v>52</v>
      </c>
      <c r="H8" s="40" t="s">
        <v>53</v>
      </c>
      <c r="I8" s="6"/>
      <c r="J8" s="40" t="s">
        <v>53</v>
      </c>
    </row>
    <row r="9" spans="1:14" x14ac:dyDescent="0.25">
      <c r="A9" s="8" t="s">
        <v>56</v>
      </c>
      <c r="B9" s="9">
        <f>+D9*B$15</f>
        <v>936368.64599999995</v>
      </c>
      <c r="C9" s="10"/>
      <c r="D9" s="11">
        <v>0.3</v>
      </c>
      <c r="E9" s="10"/>
      <c r="F9" s="12"/>
      <c r="G9" s="13"/>
      <c r="H9" s="9">
        <f t="shared" ref="H9:H13" si="0">IF(F9&lt;&gt;"",B9,0)</f>
        <v>0</v>
      </c>
      <c r="I9" s="14"/>
      <c r="J9" s="9">
        <f t="shared" ref="J9:J13" si="1">+B9</f>
        <v>936368.64599999995</v>
      </c>
      <c r="K9" s="13"/>
    </row>
    <row r="10" spans="1:14" x14ac:dyDescent="0.25">
      <c r="A10" s="8" t="s">
        <v>75</v>
      </c>
      <c r="B10" s="10">
        <f>+D10*B$15</f>
        <v>936368.64599999995</v>
      </c>
      <c r="C10" s="10"/>
      <c r="D10" s="11">
        <v>0.3</v>
      </c>
      <c r="E10" s="10"/>
      <c r="F10" s="12"/>
      <c r="G10" s="13"/>
      <c r="H10" s="10">
        <f t="shared" si="0"/>
        <v>0</v>
      </c>
      <c r="I10" s="14"/>
      <c r="J10" s="10">
        <f t="shared" si="1"/>
        <v>936368.64599999995</v>
      </c>
      <c r="K10" s="13"/>
    </row>
    <row r="11" spans="1:14" x14ac:dyDescent="0.25">
      <c r="A11" s="8" t="s">
        <v>55</v>
      </c>
      <c r="B11" s="10">
        <f>+D11*B$15</f>
        <v>624245.76399999997</v>
      </c>
      <c r="C11" s="10"/>
      <c r="D11" s="11">
        <v>0.2</v>
      </c>
      <c r="E11" s="10"/>
      <c r="F11" s="12" t="s">
        <v>54</v>
      </c>
      <c r="G11" s="13"/>
      <c r="H11" s="10">
        <f t="shared" si="0"/>
        <v>624245.76399999997</v>
      </c>
      <c r="I11" s="14"/>
      <c r="J11" s="10">
        <f t="shared" si="1"/>
        <v>624245.76399999997</v>
      </c>
      <c r="K11" s="13"/>
    </row>
    <row r="12" spans="1:14" x14ac:dyDescent="0.25">
      <c r="A12" s="8" t="s">
        <v>80</v>
      </c>
      <c r="B12" s="10">
        <f>+D12*B$15</f>
        <v>312122.88199999998</v>
      </c>
      <c r="C12" s="10"/>
      <c r="D12" s="11">
        <v>0.1</v>
      </c>
      <c r="E12" s="10"/>
      <c r="F12" s="12" t="s">
        <v>50</v>
      </c>
      <c r="G12" s="13"/>
      <c r="H12" s="10">
        <f t="shared" si="0"/>
        <v>312122.88199999998</v>
      </c>
      <c r="I12" s="14"/>
      <c r="J12" s="10">
        <f t="shared" si="1"/>
        <v>312122.88199999998</v>
      </c>
      <c r="K12" s="13"/>
    </row>
    <row r="13" spans="1:14" x14ac:dyDescent="0.25">
      <c r="A13" s="8" t="s">
        <v>76</v>
      </c>
      <c r="B13" s="10">
        <f>+D13*B$15</f>
        <v>312122.88199999998</v>
      </c>
      <c r="C13" s="10"/>
      <c r="D13" s="11">
        <v>0.1</v>
      </c>
      <c r="E13" s="10"/>
      <c r="F13" s="12"/>
      <c r="G13" s="13"/>
      <c r="H13" s="15">
        <f t="shared" si="0"/>
        <v>0</v>
      </c>
      <c r="I13" s="10"/>
      <c r="J13" s="15">
        <f t="shared" si="1"/>
        <v>312122.88199999998</v>
      </c>
      <c r="K13" s="13"/>
    </row>
    <row r="14" spans="1:14" x14ac:dyDescent="0.25">
      <c r="A14" s="8"/>
      <c r="B14" s="8"/>
      <c r="C14" s="8"/>
      <c r="D14" s="12"/>
      <c r="E14" s="8"/>
      <c r="F14" s="12"/>
      <c r="G14" s="13"/>
      <c r="H14" s="13"/>
      <c r="I14" s="8"/>
      <c r="J14" s="13"/>
      <c r="K14" s="13"/>
    </row>
    <row r="15" spans="1:14" x14ac:dyDescent="0.25">
      <c r="A15" s="8" t="s">
        <v>58</v>
      </c>
      <c r="B15" s="9">
        <f>(B4/1000)*N15</f>
        <v>3121228.82</v>
      </c>
      <c r="C15" s="10"/>
      <c r="D15" s="11">
        <f>SUM(D9:D13)</f>
        <v>1</v>
      </c>
      <c r="E15" s="10"/>
      <c r="F15" s="12"/>
      <c r="G15" s="13"/>
      <c r="H15" s="9">
        <f>SUM(H9:H13)</f>
        <v>936368.64599999995</v>
      </c>
      <c r="I15" s="9"/>
      <c r="J15" s="9">
        <f>SUM(J9:J13)</f>
        <v>3121228.8200000003</v>
      </c>
      <c r="K15" s="16">
        <f>+H15/J15</f>
        <v>0.29999999999999993</v>
      </c>
      <c r="N15" s="47">
        <v>6.6056952494545174</v>
      </c>
    </row>
    <row r="16" spans="1:14" x14ac:dyDescent="0.25">
      <c r="B16" s="13"/>
      <c r="C16" s="13"/>
      <c r="D16" s="17"/>
      <c r="E16" s="13"/>
      <c r="F16" s="17"/>
      <c r="G16" s="13"/>
      <c r="H16" s="13"/>
      <c r="I16" s="8"/>
      <c r="J16" s="13"/>
      <c r="K16" s="13"/>
      <c r="N16" s="35"/>
    </row>
    <row r="17" spans="1:14" x14ac:dyDescent="0.25">
      <c r="A17" s="4" t="s">
        <v>82</v>
      </c>
      <c r="B17" s="9"/>
      <c r="C17" s="13"/>
      <c r="D17" s="17"/>
      <c r="E17" s="13"/>
      <c r="F17" s="13"/>
      <c r="G17" s="13"/>
      <c r="H17" s="9"/>
      <c r="I17" s="14"/>
      <c r="J17" s="9"/>
      <c r="K17" s="13"/>
      <c r="N17" s="35"/>
    </row>
    <row r="18" spans="1:14" x14ac:dyDescent="0.25">
      <c r="A18" s="8" t="s">
        <v>83</v>
      </c>
      <c r="B18" s="9">
        <f>+D18*400000</f>
        <v>120000</v>
      </c>
      <c r="C18" s="13"/>
      <c r="D18" s="11">
        <v>0.3</v>
      </c>
      <c r="E18" s="10"/>
      <c r="F18" s="12"/>
      <c r="G18" s="13"/>
      <c r="H18" s="9">
        <f t="shared" ref="H18:H29" si="2">IF(F18&lt;&gt;"",B18,0)</f>
        <v>0</v>
      </c>
      <c r="I18" s="14"/>
      <c r="J18" s="9">
        <f t="shared" ref="J18:J22" si="3">+B18</f>
        <v>120000</v>
      </c>
      <c r="K18" s="13"/>
      <c r="N18" s="35"/>
    </row>
    <row r="19" spans="1:14" x14ac:dyDescent="0.25">
      <c r="A19" s="8" t="s">
        <v>84</v>
      </c>
      <c r="B19" s="32">
        <f t="shared" ref="B19:B22" si="4">+D19*400000</f>
        <v>120000</v>
      </c>
      <c r="C19" s="13"/>
      <c r="D19" s="11">
        <v>0.3</v>
      </c>
      <c r="E19" s="10"/>
      <c r="F19" s="12"/>
      <c r="G19" s="13"/>
      <c r="H19" s="10">
        <f t="shared" si="2"/>
        <v>0</v>
      </c>
      <c r="I19" s="14"/>
      <c r="J19" s="10">
        <f t="shared" si="3"/>
        <v>120000</v>
      </c>
      <c r="K19" s="13"/>
      <c r="N19" s="35"/>
    </row>
    <row r="20" spans="1:14" x14ac:dyDescent="0.25">
      <c r="A20" s="8" t="s">
        <v>85</v>
      </c>
      <c r="B20" s="32">
        <f t="shared" si="4"/>
        <v>80000</v>
      </c>
      <c r="C20" s="13"/>
      <c r="D20" s="11">
        <v>0.2</v>
      </c>
      <c r="E20" s="10"/>
      <c r="F20" s="12" t="s">
        <v>54</v>
      </c>
      <c r="G20" s="13"/>
      <c r="H20" s="10">
        <f t="shared" si="2"/>
        <v>80000</v>
      </c>
      <c r="I20" s="14"/>
      <c r="J20" s="10">
        <f t="shared" si="3"/>
        <v>80000</v>
      </c>
      <c r="K20" s="13"/>
      <c r="N20" s="35"/>
    </row>
    <row r="21" spans="1:14" x14ac:dyDescent="0.25">
      <c r="A21" s="8" t="s">
        <v>87</v>
      </c>
      <c r="B21" s="32">
        <f t="shared" si="4"/>
        <v>40000</v>
      </c>
      <c r="C21" s="13"/>
      <c r="D21" s="11">
        <v>0.1</v>
      </c>
      <c r="E21" s="10"/>
      <c r="F21" s="12" t="s">
        <v>50</v>
      </c>
      <c r="G21" s="13"/>
      <c r="H21" s="10">
        <f t="shared" si="2"/>
        <v>40000</v>
      </c>
      <c r="I21" s="14"/>
      <c r="J21" s="10">
        <f t="shared" si="3"/>
        <v>40000</v>
      </c>
      <c r="K21" s="13"/>
      <c r="N21" s="35"/>
    </row>
    <row r="22" spans="1:14" x14ac:dyDescent="0.25">
      <c r="A22" s="8" t="s">
        <v>86</v>
      </c>
      <c r="B22" s="32">
        <f t="shared" si="4"/>
        <v>40000</v>
      </c>
      <c r="C22" s="13"/>
      <c r="D22" s="11">
        <v>0.1</v>
      </c>
      <c r="E22" s="10"/>
      <c r="F22" s="12"/>
      <c r="G22" s="13"/>
      <c r="H22" s="10">
        <f t="shared" si="2"/>
        <v>0</v>
      </c>
      <c r="I22" s="14"/>
      <c r="J22" s="10">
        <f t="shared" si="3"/>
        <v>40000</v>
      </c>
      <c r="K22" s="13"/>
      <c r="N22" s="35"/>
    </row>
    <row r="23" spans="1:14" x14ac:dyDescent="0.25">
      <c r="A23" s="4" t="s">
        <v>89</v>
      </c>
      <c r="B23" s="32">
        <v>80000</v>
      </c>
      <c r="C23" s="13"/>
      <c r="D23" s="38"/>
      <c r="E23" s="13"/>
      <c r="F23" s="17"/>
      <c r="G23" s="13"/>
      <c r="H23" s="10">
        <v>0</v>
      </c>
      <c r="I23" s="14"/>
      <c r="J23" s="10">
        <f>+B23</f>
        <v>80000</v>
      </c>
      <c r="K23" s="13"/>
      <c r="N23" s="35"/>
    </row>
    <row r="24" spans="1:14" x14ac:dyDescent="0.25">
      <c r="A24" s="31" t="s">
        <v>60</v>
      </c>
      <c r="B24" s="33">
        <v>800</v>
      </c>
      <c r="C24" s="13"/>
      <c r="D24" s="17"/>
      <c r="E24" s="13"/>
      <c r="F24" s="17"/>
      <c r="G24" s="13"/>
      <c r="H24" s="10">
        <f t="shared" si="2"/>
        <v>0</v>
      </c>
      <c r="I24" s="14"/>
      <c r="J24" s="10">
        <v>0</v>
      </c>
      <c r="K24" s="13"/>
      <c r="N24" s="35"/>
    </row>
    <row r="25" spans="1:14" x14ac:dyDescent="0.25">
      <c r="A25" s="31" t="s">
        <v>69</v>
      </c>
      <c r="B25" s="33">
        <v>1000</v>
      </c>
      <c r="C25" s="13"/>
      <c r="D25" s="17"/>
      <c r="E25" s="13"/>
      <c r="F25" s="17"/>
      <c r="G25" s="13"/>
      <c r="H25" s="10">
        <f t="shared" si="2"/>
        <v>0</v>
      </c>
      <c r="I25" s="14"/>
      <c r="J25" s="10">
        <v>0</v>
      </c>
      <c r="K25" s="13"/>
      <c r="N25" s="35"/>
    </row>
    <row r="26" spans="1:14" x14ac:dyDescent="0.25">
      <c r="A26" s="31" t="s">
        <v>70</v>
      </c>
      <c r="B26" s="33">
        <v>3099</v>
      </c>
      <c r="C26" s="13"/>
      <c r="D26" s="17"/>
      <c r="E26" s="13"/>
      <c r="F26" s="13"/>
      <c r="G26" s="13"/>
      <c r="H26" s="10">
        <f t="shared" si="2"/>
        <v>0</v>
      </c>
      <c r="I26" s="14"/>
      <c r="J26" s="10">
        <v>0</v>
      </c>
      <c r="K26" s="13"/>
      <c r="N26" s="35"/>
    </row>
    <row r="27" spans="1:14" x14ac:dyDescent="0.25">
      <c r="A27" s="31" t="s">
        <v>59</v>
      </c>
      <c r="B27" s="33">
        <v>6716.76</v>
      </c>
      <c r="C27" s="13"/>
      <c r="D27" s="17"/>
      <c r="E27" s="13"/>
      <c r="F27" s="13"/>
      <c r="G27" s="13"/>
      <c r="H27" s="10">
        <f t="shared" si="2"/>
        <v>0</v>
      </c>
      <c r="I27" s="14"/>
      <c r="J27" s="10">
        <v>0</v>
      </c>
      <c r="K27" s="13"/>
      <c r="N27" s="35"/>
    </row>
    <row r="28" spans="1:14" x14ac:dyDescent="0.25">
      <c r="A28" s="31" t="s">
        <v>77</v>
      </c>
      <c r="B28" s="33">
        <f>43496.03+3860.27</f>
        <v>47356.299999999996</v>
      </c>
      <c r="C28" s="13"/>
      <c r="D28" s="17"/>
      <c r="E28" s="13"/>
      <c r="F28" s="13"/>
      <c r="G28" s="13"/>
      <c r="H28" s="10">
        <f t="shared" si="2"/>
        <v>0</v>
      </c>
      <c r="I28" s="14"/>
      <c r="J28" s="10">
        <v>0</v>
      </c>
      <c r="K28" s="13"/>
      <c r="N28" s="35"/>
    </row>
    <row r="29" spans="1:14" x14ac:dyDescent="0.25">
      <c r="A29" s="31" t="s">
        <v>71</v>
      </c>
      <c r="B29" s="34">
        <v>34000</v>
      </c>
      <c r="C29" s="13"/>
      <c r="D29" s="17"/>
      <c r="E29" s="13"/>
      <c r="F29" s="13"/>
      <c r="G29" s="13"/>
      <c r="H29" s="15">
        <f t="shared" si="2"/>
        <v>0</v>
      </c>
      <c r="I29" s="14"/>
      <c r="J29" s="15">
        <v>0</v>
      </c>
      <c r="K29" s="13"/>
      <c r="N29" s="35"/>
    </row>
    <row r="30" spans="1:14" x14ac:dyDescent="0.25">
      <c r="B30" s="32"/>
      <c r="C30" s="13"/>
      <c r="D30" s="17"/>
      <c r="E30" s="13"/>
      <c r="F30" s="13"/>
      <c r="G30" s="13"/>
      <c r="H30" s="13"/>
      <c r="I30" s="8"/>
      <c r="J30" s="13"/>
      <c r="K30" s="13"/>
    </row>
    <row r="31" spans="1:14" x14ac:dyDescent="0.25">
      <c r="A31" s="4" t="s">
        <v>61</v>
      </c>
      <c r="B31" s="9">
        <f>SUM(B15:B29)</f>
        <v>3694200.8799999994</v>
      </c>
      <c r="C31" s="13"/>
      <c r="D31" s="17"/>
      <c r="E31" s="13"/>
      <c r="F31" s="17"/>
      <c r="G31" s="13"/>
      <c r="H31" s="9">
        <f>SUM(H15:H29)</f>
        <v>1056368.6459999999</v>
      </c>
      <c r="I31" s="8"/>
      <c r="J31" s="9">
        <f>SUM(J15:J29)</f>
        <v>3601228.8200000003</v>
      </c>
      <c r="K31" s="16">
        <f>+H31/J31</f>
        <v>0.29333560814944271</v>
      </c>
    </row>
    <row r="32" spans="1:14" x14ac:dyDescent="0.25">
      <c r="B32" s="13"/>
      <c r="C32" s="13"/>
      <c r="D32" s="17"/>
      <c r="E32" s="13"/>
      <c r="F32" s="17"/>
      <c r="G32" s="13"/>
      <c r="H32" s="13"/>
      <c r="I32" s="8"/>
      <c r="J32" s="13"/>
      <c r="K32" s="13"/>
    </row>
    <row r="33" spans="1:16" x14ac:dyDescent="0.25">
      <c r="A33" s="4" t="s">
        <v>88</v>
      </c>
      <c r="B33" s="9">
        <f>168100</f>
        <v>168100</v>
      </c>
      <c r="C33" s="18"/>
      <c r="D33" s="19"/>
      <c r="E33" s="18"/>
      <c r="F33" s="17"/>
      <c r="G33" s="13"/>
      <c r="H33" s="9">
        <v>0</v>
      </c>
      <c r="I33" s="14"/>
      <c r="J33" s="9">
        <f t="shared" ref="J33:J40" si="5">+B33</f>
        <v>168100</v>
      </c>
      <c r="K33" s="13"/>
    </row>
    <row r="34" spans="1:16" x14ac:dyDescent="0.25">
      <c r="A34" s="4" t="s">
        <v>90</v>
      </c>
      <c r="B34" s="32">
        <v>80000</v>
      </c>
      <c r="C34" s="18"/>
      <c r="D34" s="19"/>
      <c r="E34" s="18"/>
      <c r="F34" s="17" t="s">
        <v>57</v>
      </c>
      <c r="G34" s="13"/>
      <c r="H34" s="10">
        <f t="shared" ref="H34:H38" si="6">IF(F34&lt;&gt;"",B34,0)</f>
        <v>80000</v>
      </c>
      <c r="I34" s="14"/>
      <c r="J34" s="10">
        <f t="shared" si="5"/>
        <v>80000</v>
      </c>
      <c r="K34" s="13"/>
    </row>
    <row r="35" spans="1:16" x14ac:dyDescent="0.25">
      <c r="A35" s="4" t="s">
        <v>91</v>
      </c>
      <c r="B35" s="32">
        <f>MROUND(B33*0.8,5000)+10000</f>
        <v>145000</v>
      </c>
      <c r="C35" s="13"/>
      <c r="D35" s="38"/>
      <c r="E35" s="13"/>
      <c r="F35" s="17" t="s">
        <v>54</v>
      </c>
      <c r="G35" s="13"/>
      <c r="H35" s="10">
        <f>IF(F35&lt;&gt;"",B35,0)</f>
        <v>145000</v>
      </c>
      <c r="I35" s="14"/>
      <c r="J35" s="10">
        <f t="shared" si="5"/>
        <v>145000</v>
      </c>
      <c r="K35" s="13"/>
      <c r="N35" s="35"/>
    </row>
    <row r="36" spans="1:16" x14ac:dyDescent="0.25">
      <c r="A36" s="4" t="s">
        <v>96</v>
      </c>
      <c r="B36" s="32">
        <v>112918.16</v>
      </c>
      <c r="C36" s="18"/>
      <c r="D36" s="19"/>
      <c r="E36" s="18"/>
      <c r="F36" s="17"/>
      <c r="G36" s="13"/>
      <c r="H36" s="10">
        <f t="shared" si="6"/>
        <v>0</v>
      </c>
      <c r="I36" s="14"/>
      <c r="J36" s="10">
        <f t="shared" si="5"/>
        <v>112918.16</v>
      </c>
      <c r="K36" s="13"/>
    </row>
    <row r="37" spans="1:16" x14ac:dyDescent="0.25">
      <c r="A37" s="4" t="s">
        <v>95</v>
      </c>
      <c r="B37" s="32">
        <v>45000</v>
      </c>
      <c r="C37" s="18"/>
      <c r="D37" s="19"/>
      <c r="E37" s="18"/>
      <c r="F37" s="17"/>
      <c r="G37" s="13"/>
      <c r="H37" s="10">
        <f t="shared" ref="H37" si="7">IF(F37&lt;&gt;"",B37,0)</f>
        <v>0</v>
      </c>
      <c r="I37" s="14"/>
      <c r="J37" s="10">
        <f t="shared" ref="J37" si="8">+B37</f>
        <v>45000</v>
      </c>
      <c r="K37" s="13"/>
    </row>
    <row r="38" spans="1:16" x14ac:dyDescent="0.25">
      <c r="A38" s="4" t="s">
        <v>72</v>
      </c>
      <c r="B38" s="32">
        <v>12270.98</v>
      </c>
      <c r="C38" s="18"/>
      <c r="D38" s="19"/>
      <c r="E38" s="18"/>
      <c r="F38" s="17"/>
      <c r="G38" s="13"/>
      <c r="H38" s="10">
        <f t="shared" si="6"/>
        <v>0</v>
      </c>
      <c r="I38" s="14"/>
      <c r="J38" s="10">
        <f t="shared" si="5"/>
        <v>12270.98</v>
      </c>
      <c r="K38" s="13"/>
    </row>
    <row r="39" spans="1:16" x14ac:dyDescent="0.25">
      <c r="A39" s="4" t="s">
        <v>93</v>
      </c>
      <c r="B39" s="32">
        <v>4750</v>
      </c>
      <c r="C39" s="18"/>
      <c r="D39" s="19"/>
      <c r="E39" s="18"/>
      <c r="F39" s="17"/>
      <c r="G39" s="13"/>
      <c r="H39" s="10">
        <v>0</v>
      </c>
      <c r="I39" s="14"/>
      <c r="J39" s="10">
        <f t="shared" si="5"/>
        <v>4750</v>
      </c>
      <c r="K39" s="13"/>
    </row>
    <row r="40" spans="1:16" x14ac:dyDescent="0.25">
      <c r="A40" s="4" t="s">
        <v>94</v>
      </c>
      <c r="B40" s="32">
        <v>2850</v>
      </c>
      <c r="C40" s="18"/>
      <c r="D40" s="19"/>
      <c r="E40" s="18"/>
      <c r="F40" s="17" t="s">
        <v>57</v>
      </c>
      <c r="G40" s="13"/>
      <c r="H40" s="10">
        <f>IF(F40&lt;&gt;"",B40,0)</f>
        <v>2850</v>
      </c>
      <c r="I40" s="14"/>
      <c r="J40" s="10">
        <f t="shared" si="5"/>
        <v>2850</v>
      </c>
      <c r="K40" s="13"/>
    </row>
    <row r="41" spans="1:16" x14ac:dyDescent="0.25">
      <c r="A41" s="31" t="s">
        <v>62</v>
      </c>
      <c r="B41" s="33">
        <v>130000</v>
      </c>
      <c r="C41" s="18"/>
      <c r="D41" s="19"/>
      <c r="E41" s="18"/>
      <c r="F41" s="17"/>
      <c r="G41" s="13"/>
      <c r="H41" s="10">
        <v>0</v>
      </c>
      <c r="I41" s="14"/>
      <c r="J41" s="10">
        <v>0</v>
      </c>
      <c r="K41" s="13"/>
    </row>
    <row r="42" spans="1:16" x14ac:dyDescent="0.25">
      <c r="A42" s="31" t="s">
        <v>63</v>
      </c>
      <c r="B42" s="33">
        <v>110000</v>
      </c>
      <c r="C42" s="18"/>
      <c r="D42" s="19"/>
      <c r="E42" s="18"/>
      <c r="F42" s="17"/>
      <c r="G42" s="13"/>
      <c r="H42" s="10">
        <v>0</v>
      </c>
      <c r="I42" s="14"/>
      <c r="J42" s="10">
        <v>0</v>
      </c>
      <c r="K42" s="13"/>
    </row>
    <row r="43" spans="1:16" x14ac:dyDescent="0.25">
      <c r="A43" s="31" t="s">
        <v>73</v>
      </c>
      <c r="B43" s="33">
        <v>3440.3</v>
      </c>
      <c r="C43" s="18"/>
      <c r="D43" s="19"/>
      <c r="E43" s="18"/>
      <c r="F43" s="17"/>
      <c r="G43" s="13"/>
      <c r="H43" s="10">
        <v>0</v>
      </c>
      <c r="I43" s="14"/>
      <c r="J43" s="10">
        <v>0</v>
      </c>
      <c r="K43" s="13"/>
    </row>
    <row r="44" spans="1:16" x14ac:dyDescent="0.25">
      <c r="A44" s="31" t="s">
        <v>74</v>
      </c>
      <c r="B44" s="34">
        <v>43229.489999999874</v>
      </c>
      <c r="C44" s="18"/>
      <c r="D44" s="19"/>
      <c r="E44" s="18"/>
      <c r="F44" s="17"/>
      <c r="G44" s="13"/>
      <c r="H44" s="15">
        <v>0</v>
      </c>
      <c r="I44" s="14"/>
      <c r="J44" s="15">
        <v>0</v>
      </c>
      <c r="K44" s="13"/>
    </row>
    <row r="45" spans="1:16" x14ac:dyDescent="0.25">
      <c r="B45" s="13"/>
      <c r="C45" s="13"/>
      <c r="D45" s="17"/>
      <c r="E45" s="13"/>
      <c r="F45" s="17"/>
      <c r="G45" s="13"/>
      <c r="H45" s="13"/>
      <c r="I45" s="8"/>
      <c r="J45" s="13"/>
      <c r="K45" s="13"/>
    </row>
    <row r="46" spans="1:16" ht="15.75" thickBot="1" x14ac:dyDescent="0.3">
      <c r="A46" s="4" t="s">
        <v>64</v>
      </c>
      <c r="B46" s="20">
        <f>SUM(B31:B44)</f>
        <v>4551759.8099999996</v>
      </c>
      <c r="C46" s="13"/>
      <c r="D46" s="17"/>
      <c r="E46" s="13"/>
      <c r="F46" s="17"/>
      <c r="G46" s="13"/>
      <c r="H46" s="20">
        <f>SUM(H31:H44)</f>
        <v>1284218.6459999999</v>
      </c>
      <c r="I46" s="9"/>
      <c r="J46" s="20">
        <f>SUM(J31:J44)</f>
        <v>4172117.9600000004</v>
      </c>
      <c r="K46" s="37">
        <f>+H46/J46</f>
        <v>0.30780976432411317</v>
      </c>
    </row>
    <row r="47" spans="1:16" ht="15.75" thickTop="1" x14ac:dyDescent="0.25">
      <c r="I47" s="6"/>
      <c r="N47" s="36" t="s">
        <v>78</v>
      </c>
    </row>
    <row r="48" spans="1:16" x14ac:dyDescent="0.25">
      <c r="A48" s="4" t="s">
        <v>92</v>
      </c>
      <c r="B48" s="9">
        <f>SUM(B33:B44)</f>
        <v>857558.92999999993</v>
      </c>
      <c r="H48" s="5" t="s">
        <v>54</v>
      </c>
      <c r="I48" s="6"/>
      <c r="J48" s="9">
        <f>H11+H20+H35+O48</f>
        <v>1043176.8797359747</v>
      </c>
      <c r="K48" s="37">
        <f>J48/J46</f>
        <v>0.25003532731753697</v>
      </c>
      <c r="L48" s="4" t="s">
        <v>79</v>
      </c>
      <c r="N48" s="5" t="s">
        <v>54</v>
      </c>
      <c r="O48" s="9">
        <f>(B12+B21)*P48</f>
        <v>193931.11573597472</v>
      </c>
      <c r="P48" s="48">
        <v>0.55074840531373004</v>
      </c>
    </row>
    <row r="49" spans="1:16" x14ac:dyDescent="0.25">
      <c r="B49" s="21"/>
      <c r="H49" s="5" t="s">
        <v>57</v>
      </c>
      <c r="I49" s="6"/>
      <c r="J49" s="9">
        <f>O49++H34+H40</f>
        <v>241041.76626402527</v>
      </c>
      <c r="K49" s="37">
        <f>J49/J46</f>
        <v>5.777443700657621E-2</v>
      </c>
      <c r="L49" s="4" t="s">
        <v>79</v>
      </c>
      <c r="N49" s="5" t="s">
        <v>57</v>
      </c>
      <c r="O49" s="41">
        <f>(B12+B21)*P49</f>
        <v>158191.76626402527</v>
      </c>
      <c r="P49" s="48">
        <f>1-P48</f>
        <v>0.44925159468626996</v>
      </c>
    </row>
    <row r="50" spans="1:16" x14ac:dyDescent="0.25">
      <c r="O50" s="9">
        <f>SUM(O48:O49)</f>
        <v>352122.88199999998</v>
      </c>
    </row>
    <row r="51" spans="1:16" x14ac:dyDescent="0.25">
      <c r="A51" s="4" t="s">
        <v>98</v>
      </c>
      <c r="O51" s="9"/>
    </row>
    <row r="52" spans="1:16" x14ac:dyDescent="0.25">
      <c r="A52" s="4" t="s">
        <v>81</v>
      </c>
      <c r="O52" s="9"/>
    </row>
    <row r="53" spans="1:16" x14ac:dyDescent="0.25">
      <c r="J53" s="35"/>
      <c r="O53" s="9"/>
    </row>
    <row r="54" spans="1:16" x14ac:dyDescent="0.25">
      <c r="A54" s="42">
        <f ca="1">NOW()</f>
        <v>43649.436582754628</v>
      </c>
      <c r="B54" s="9"/>
      <c r="J54" s="4" t="s">
        <v>97</v>
      </c>
      <c r="O54" s="9"/>
    </row>
    <row r="55" spans="1:16" x14ac:dyDescent="0.25">
      <c r="B55" s="9"/>
    </row>
    <row r="56" spans="1:16" x14ac:dyDescent="0.25">
      <c r="B56" s="9"/>
    </row>
    <row r="57" spans="1:16" x14ac:dyDescent="0.25">
      <c r="B57" s="9"/>
    </row>
    <row r="58" spans="1:16" x14ac:dyDescent="0.25">
      <c r="B58" s="9"/>
    </row>
    <row r="59" spans="1:16" x14ac:dyDescent="0.25">
      <c r="B59" s="9"/>
    </row>
    <row r="60" spans="1:16" x14ac:dyDescent="0.25">
      <c r="B60" s="9"/>
    </row>
    <row r="61" spans="1:16" x14ac:dyDescent="0.25">
      <c r="B61" s="9"/>
    </row>
    <row r="62" spans="1:16" x14ac:dyDescent="0.25">
      <c r="B62" s="9"/>
    </row>
    <row r="63" spans="1:16" x14ac:dyDescent="0.25">
      <c r="B63" s="9"/>
    </row>
  </sheetData>
  <mergeCells count="3">
    <mergeCell ref="A1:K1"/>
    <mergeCell ref="A2:K2"/>
    <mergeCell ref="H6:J6"/>
  </mergeCells>
  <printOptions horizontalCentered="1"/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92"/>
  <sheetViews>
    <sheetView tabSelected="1" zoomScaleNormal="100" zoomScaleSheetLayoutView="100" workbookViewId="0">
      <pane xSplit="1" ySplit="4" topLeftCell="B5" activePane="bottomRight" state="frozen"/>
      <selection activeCell="E79" sqref="E79"/>
      <selection pane="topRight" activeCell="E79" sqref="E79"/>
      <selection pane="bottomLeft" activeCell="E79" sqref="E79"/>
      <selection pane="bottomRight" activeCell="C33" sqref="C33"/>
    </sheetView>
  </sheetViews>
  <sheetFormatPr defaultColWidth="10.6640625" defaultRowHeight="15" x14ac:dyDescent="0.25"/>
  <cols>
    <col min="1" max="1" width="15.83203125" style="22" customWidth="1"/>
    <col min="2" max="5" width="19.83203125" style="8" customWidth="1"/>
    <col min="6" max="6" width="20.83203125" style="8" customWidth="1"/>
    <col min="7" max="7" width="19.83203125" style="8" customWidth="1"/>
    <col min="8" max="8" width="10.6640625" style="8"/>
    <col min="9" max="9" width="20" style="8" customWidth="1"/>
    <col min="10" max="16384" width="10.6640625" style="8"/>
  </cols>
  <sheetData>
    <row r="1" spans="1:10" x14ac:dyDescent="0.25">
      <c r="B1" s="114" t="s">
        <v>108</v>
      </c>
      <c r="C1" s="114"/>
      <c r="D1" s="114"/>
      <c r="E1" s="114"/>
      <c r="F1" s="114"/>
    </row>
    <row r="2" spans="1:10" x14ac:dyDescent="0.25">
      <c r="B2" s="114" t="s">
        <v>107</v>
      </c>
      <c r="C2" s="114"/>
      <c r="D2" s="114"/>
      <c r="E2" s="114"/>
      <c r="F2" s="114"/>
    </row>
    <row r="3" spans="1:10" ht="24.95" customHeight="1" x14ac:dyDescent="0.25">
      <c r="A3" s="23" t="s">
        <v>47</v>
      </c>
      <c r="B3" s="51"/>
      <c r="C3" s="51"/>
      <c r="D3" s="52" t="s">
        <v>5</v>
      </c>
      <c r="E3" s="52" t="s">
        <v>21</v>
      </c>
      <c r="F3" s="52"/>
      <c r="G3" s="52" t="s">
        <v>24</v>
      </c>
    </row>
    <row r="4" spans="1:10" x14ac:dyDescent="0.25">
      <c r="A4" s="26" t="s">
        <v>48</v>
      </c>
      <c r="B4" s="51" t="s">
        <v>1</v>
      </c>
      <c r="C4" s="51" t="s">
        <v>3</v>
      </c>
      <c r="D4" s="51" t="s">
        <v>3</v>
      </c>
      <c r="E4" s="51" t="s">
        <v>3</v>
      </c>
      <c r="F4" s="51" t="s">
        <v>4</v>
      </c>
      <c r="G4" s="51" t="s">
        <v>4</v>
      </c>
    </row>
    <row r="5" spans="1:10" x14ac:dyDescent="0.25">
      <c r="A5" s="22">
        <v>43631</v>
      </c>
      <c r="B5" s="10">
        <f>+'2017AB'!B5+Unrefunded!B5</f>
        <v>13193230.949999999</v>
      </c>
      <c r="C5" s="10">
        <f>+'2017AB'!C5+Unrefunded!C5</f>
        <v>60087647.5</v>
      </c>
      <c r="D5" s="10">
        <f>+'2017AB'!D5+Unrefunded!D5</f>
        <v>46331769.050000004</v>
      </c>
      <c r="E5" s="10">
        <f>+'2017AB'!E5+Unrefunded!E5</f>
        <v>0</v>
      </c>
      <c r="F5" s="10">
        <f t="shared" ref="F5:F66" si="0">SUM(B5:E5)</f>
        <v>119612647.5</v>
      </c>
      <c r="G5" s="10">
        <f>SUM(F5:F5)</f>
        <v>119612647.5</v>
      </c>
      <c r="I5" s="10"/>
      <c r="J5" s="10"/>
    </row>
    <row r="6" spans="1:10" x14ac:dyDescent="0.25">
      <c r="A6" s="22">
        <f t="shared" ref="A6:A67" si="1">EDATE(A5,6)</f>
        <v>43814</v>
      </c>
      <c r="B6" s="10">
        <f>+'2017AB'!B6+Unrefunded!B6</f>
        <v>4684863.4000000004</v>
      </c>
      <c r="C6" s="10">
        <f>+'2017AB'!C6+Unrefunded!C6</f>
        <v>59999372.5</v>
      </c>
      <c r="D6" s="10">
        <f>+'2017AB'!D6+Unrefunded!D6</f>
        <v>12570136.6</v>
      </c>
      <c r="E6" s="10">
        <f>+'2017AB'!E6+Unrefunded!E6</f>
        <v>0</v>
      </c>
      <c r="F6" s="10">
        <f t="shared" si="0"/>
        <v>77254372.5</v>
      </c>
      <c r="I6" s="10"/>
      <c r="J6" s="10"/>
    </row>
    <row r="7" spans="1:10" x14ac:dyDescent="0.25">
      <c r="A7" s="22">
        <f t="shared" si="1"/>
        <v>43997</v>
      </c>
      <c r="B7" s="10">
        <f>+'2017AB'!B7+Unrefunded!B7</f>
        <v>17005740.75</v>
      </c>
      <c r="C7" s="10">
        <f>+'2017AB'!C7+Unrefunded!C7</f>
        <v>59987260</v>
      </c>
      <c r="D7" s="10">
        <f>+'2017AB'!D7+Unrefunded!D7</f>
        <v>56784259.25</v>
      </c>
      <c r="E7" s="10">
        <f>+'2017AB'!E7+Unrefunded!E7</f>
        <v>0</v>
      </c>
      <c r="F7" s="10">
        <f t="shared" si="0"/>
        <v>133777260</v>
      </c>
      <c r="G7" s="10">
        <f t="shared" ref="G7" si="2">SUM(F6:F7)</f>
        <v>211031632.5</v>
      </c>
      <c r="I7" s="10"/>
      <c r="J7" s="10"/>
    </row>
    <row r="8" spans="1:10" x14ac:dyDescent="0.25">
      <c r="A8" s="22">
        <f t="shared" si="1"/>
        <v>44180</v>
      </c>
      <c r="B8" s="10">
        <f>+'2017AB'!B8+Unrefunded!B8</f>
        <v>57141968.600000001</v>
      </c>
      <c r="C8" s="10">
        <f>+'2017AB'!C8+Unrefunded!C8</f>
        <v>59755297.5</v>
      </c>
      <c r="D8" s="10">
        <f>+'2017AB'!D8+Unrefunded!D8</f>
        <v>12833031.4</v>
      </c>
      <c r="E8" s="10">
        <f>+'2017AB'!E8+Unrefunded!E8</f>
        <v>0</v>
      </c>
      <c r="F8" s="10">
        <f t="shared" si="0"/>
        <v>129730297.5</v>
      </c>
      <c r="I8" s="10"/>
      <c r="J8" s="10"/>
    </row>
    <row r="9" spans="1:10" x14ac:dyDescent="0.25">
      <c r="A9" s="22">
        <f t="shared" si="1"/>
        <v>44362</v>
      </c>
      <c r="B9" s="10">
        <f>+'2017AB'!B9+Unrefunded!B9</f>
        <v>15109233.600000001</v>
      </c>
      <c r="C9" s="10">
        <f>+'2017AB'!C9+Unrefunded!C9</f>
        <v>58417997.5</v>
      </c>
      <c r="D9" s="10">
        <f>+'2017AB'!D9+Unrefunded!D9</f>
        <v>42615766.399999999</v>
      </c>
      <c r="E9" s="10">
        <f>+'2017AB'!E9+Unrefunded!E9</f>
        <v>0</v>
      </c>
      <c r="F9" s="10">
        <f t="shared" si="0"/>
        <v>116142997.5</v>
      </c>
      <c r="G9" s="10">
        <f t="shared" ref="G9" si="3">SUM(F8:F9)</f>
        <v>245873295</v>
      </c>
      <c r="I9" s="10"/>
      <c r="J9" s="10"/>
    </row>
    <row r="10" spans="1:10" x14ac:dyDescent="0.25">
      <c r="A10" s="22">
        <f t="shared" si="1"/>
        <v>44545</v>
      </c>
      <c r="B10" s="10">
        <f>+'2017AB'!B10+Unrefunded!B10</f>
        <v>12837848</v>
      </c>
      <c r="C10" s="10">
        <f>+'2017AB'!C10+Unrefunded!C10</f>
        <v>58069088.75</v>
      </c>
      <c r="D10" s="10">
        <f>+'2017AB'!D10+Unrefunded!D10</f>
        <v>39427152</v>
      </c>
      <c r="E10" s="10">
        <f>+'2017AB'!E10+Unrefunded!E10</f>
        <v>0</v>
      </c>
      <c r="F10" s="10">
        <f t="shared" si="0"/>
        <v>110334088.75</v>
      </c>
      <c r="I10" s="10"/>
      <c r="J10" s="10"/>
    </row>
    <row r="11" spans="1:10" x14ac:dyDescent="0.25">
      <c r="A11" s="22">
        <f t="shared" si="1"/>
        <v>44727</v>
      </c>
      <c r="B11" s="10">
        <f>+'2017AB'!B11+Unrefunded!B11</f>
        <v>34882148.700000003</v>
      </c>
      <c r="C11" s="10">
        <f>+'2017AB'!C11+Unrefunded!C11</f>
        <v>58015288.75</v>
      </c>
      <c r="D11" s="10">
        <f>+'2017AB'!D11+Unrefunded!D11</f>
        <v>56642851.299999997</v>
      </c>
      <c r="E11" s="10">
        <f>+'2017AB'!E11+Unrefunded!E11</f>
        <v>0</v>
      </c>
      <c r="F11" s="10">
        <f t="shared" si="0"/>
        <v>149540288.75</v>
      </c>
      <c r="G11" s="10">
        <f t="shared" ref="G11" si="4">SUM(F10:F11)</f>
        <v>259874377.5</v>
      </c>
      <c r="I11" s="10"/>
      <c r="J11" s="10"/>
    </row>
    <row r="12" spans="1:10" x14ac:dyDescent="0.25">
      <c r="A12" s="22">
        <f t="shared" si="1"/>
        <v>44910</v>
      </c>
      <c r="B12" s="10">
        <f>+'2017AB'!B12+Unrefunded!B12</f>
        <v>74201020</v>
      </c>
      <c r="C12" s="10">
        <f>+'2017AB'!C12+Unrefunded!C12</f>
        <v>56146605</v>
      </c>
      <c r="D12" s="10">
        <f>+'2017AB'!D12+Unrefunded!D12</f>
        <v>40068980</v>
      </c>
      <c r="E12" s="10">
        <f>+'2017AB'!E12+Unrefunded!E12</f>
        <v>0</v>
      </c>
      <c r="F12" s="10">
        <f t="shared" si="0"/>
        <v>170416605</v>
      </c>
      <c r="I12" s="10"/>
      <c r="J12" s="10"/>
    </row>
    <row r="13" spans="1:10" x14ac:dyDescent="0.25">
      <c r="A13" s="22">
        <f t="shared" si="1"/>
        <v>45092</v>
      </c>
      <c r="B13" s="10">
        <f>+'2017AB'!B13+Unrefunded!B13</f>
        <v>28232993.099999998</v>
      </c>
      <c r="C13" s="10">
        <f>+'2017AB'!C13+Unrefunded!C13</f>
        <v>54542430</v>
      </c>
      <c r="D13" s="10">
        <f>+'2017AB'!D13+Unrefunded!D13</f>
        <v>21677006.900000002</v>
      </c>
      <c r="E13" s="10">
        <f>+'2017AB'!E13+Unrefunded!E13</f>
        <v>0</v>
      </c>
      <c r="F13" s="10">
        <f t="shared" si="0"/>
        <v>104452430</v>
      </c>
      <c r="G13" s="10">
        <f t="shared" ref="G13" si="5">SUM(F12:F13)</f>
        <v>274869035</v>
      </c>
      <c r="I13" s="10"/>
      <c r="J13" s="10"/>
    </row>
    <row r="14" spans="1:10" x14ac:dyDescent="0.25">
      <c r="A14" s="22">
        <f t="shared" si="1"/>
        <v>45275</v>
      </c>
      <c r="B14" s="10">
        <f>+'2017AB'!B14+Unrefunded!B14</f>
        <v>19319366.600000001</v>
      </c>
      <c r="C14" s="10">
        <f>+'2017AB'!C14+Unrefunded!C14</f>
        <v>53777900</v>
      </c>
      <c r="D14" s="10">
        <f>+'2017AB'!D14+Unrefunded!D14</f>
        <v>97320633.400000006</v>
      </c>
      <c r="E14" s="10">
        <f>+'2017AB'!E14+Unrefunded!E14</f>
        <v>0</v>
      </c>
      <c r="F14" s="10">
        <f t="shared" si="0"/>
        <v>170417900</v>
      </c>
      <c r="I14" s="10"/>
      <c r="J14" s="10"/>
    </row>
    <row r="15" spans="1:10" x14ac:dyDescent="0.25">
      <c r="A15" s="22">
        <f t="shared" si="1"/>
        <v>45458</v>
      </c>
      <c r="B15" s="10">
        <f>+'2017AB'!B15+Unrefunded!B15</f>
        <v>20632146.500000004</v>
      </c>
      <c r="C15" s="10">
        <f>+'2017AB'!C15+Unrefunded!C15</f>
        <v>53648787.5</v>
      </c>
      <c r="D15" s="10">
        <f>+'2017AB'!D15+Unrefunded!D15</f>
        <v>30177853.5</v>
      </c>
      <c r="E15" s="10">
        <f>+'2017AB'!E15+Unrefunded!E15</f>
        <v>0</v>
      </c>
      <c r="F15" s="10">
        <f t="shared" si="0"/>
        <v>104458787.5</v>
      </c>
      <c r="G15" s="10">
        <f t="shared" ref="G15" si="6">SUM(F14:F15)</f>
        <v>274876687.5</v>
      </c>
      <c r="I15" s="10"/>
      <c r="J15" s="10"/>
    </row>
    <row r="16" spans="1:10" x14ac:dyDescent="0.25">
      <c r="A16" s="22">
        <f t="shared" si="1"/>
        <v>45641</v>
      </c>
      <c r="B16" s="10">
        <f>+'2017AB'!B16+Unrefunded!B16</f>
        <v>17916601.25</v>
      </c>
      <c r="C16" s="10">
        <f>+'2017AB'!C16+Unrefunded!C16</f>
        <v>52803082.5</v>
      </c>
      <c r="D16" s="10">
        <f>+'2017AB'!D16+Unrefunded!D16</f>
        <v>92468398.75</v>
      </c>
      <c r="E16" s="10">
        <f>+'2017AB'!E16+Unrefunded!E16</f>
        <v>0</v>
      </c>
      <c r="F16" s="10">
        <f t="shared" si="0"/>
        <v>163188082.5</v>
      </c>
      <c r="I16" s="10"/>
      <c r="J16" s="10"/>
    </row>
    <row r="17" spans="1:10" x14ac:dyDescent="0.25">
      <c r="A17" s="22">
        <f t="shared" si="1"/>
        <v>45823</v>
      </c>
      <c r="B17" s="10">
        <f>+'2017AB'!B17+Unrefunded!B17</f>
        <v>24303549.200000003</v>
      </c>
      <c r="C17" s="10">
        <f>+'2017AB'!C17+Unrefunded!C17</f>
        <v>52666682.5</v>
      </c>
      <c r="D17" s="10">
        <f>+'2017AB'!D17+Unrefunded!D17</f>
        <v>34711450.800000004</v>
      </c>
      <c r="E17" s="10">
        <f>+'2017AB'!E17+Unrefunded!E17</f>
        <v>0</v>
      </c>
      <c r="F17" s="10">
        <f t="shared" si="0"/>
        <v>111681682.5</v>
      </c>
      <c r="G17" s="10">
        <f t="shared" ref="G17" si="7">SUM(F16:F17)</f>
        <v>274869765</v>
      </c>
      <c r="I17" s="10"/>
      <c r="J17" s="10"/>
    </row>
    <row r="18" spans="1:10" x14ac:dyDescent="0.25">
      <c r="A18" s="22">
        <f t="shared" si="1"/>
        <v>46006</v>
      </c>
      <c r="B18" s="10">
        <f>+'2017AB'!B18+Unrefunded!B18</f>
        <v>15031644</v>
      </c>
      <c r="C18" s="10">
        <f>+'2017AB'!C18+Unrefunded!C18</f>
        <v>51572700</v>
      </c>
      <c r="D18" s="10">
        <f>+'2017AB'!D18+Unrefunded!D18</f>
        <v>60213356</v>
      </c>
      <c r="E18" s="10">
        <f>+'2017AB'!E18+Unrefunded!E18</f>
        <v>0</v>
      </c>
      <c r="F18" s="10">
        <f t="shared" si="0"/>
        <v>126817700</v>
      </c>
      <c r="I18" s="10"/>
      <c r="J18" s="10"/>
    </row>
    <row r="19" spans="1:10" x14ac:dyDescent="0.25">
      <c r="A19" s="22">
        <f t="shared" si="1"/>
        <v>46188</v>
      </c>
      <c r="B19" s="10">
        <f>+'2017AB'!B19+Unrefunded!B19</f>
        <v>46047485.400000006</v>
      </c>
      <c r="C19" s="10">
        <f>+'2017AB'!C19+Unrefunded!C19</f>
        <v>51288487.5</v>
      </c>
      <c r="D19" s="10">
        <f>+'2017AB'!D19+Unrefunded!D19</f>
        <v>51852514.599999994</v>
      </c>
      <c r="E19" s="10">
        <f>+'2017AB'!E19+Unrefunded!E19</f>
        <v>0</v>
      </c>
      <c r="F19" s="10">
        <f t="shared" si="0"/>
        <v>149188487.5</v>
      </c>
      <c r="G19" s="10">
        <f t="shared" ref="G19" si="8">SUM(F18:F19)</f>
        <v>276006187.5</v>
      </c>
      <c r="I19" s="10"/>
      <c r="J19" s="10"/>
    </row>
    <row r="20" spans="1:10" x14ac:dyDescent="0.25">
      <c r="A20" s="22">
        <f t="shared" si="1"/>
        <v>46371</v>
      </c>
      <c r="B20" s="10">
        <f>+'2017AB'!B20+Unrefunded!B20</f>
        <v>71834290.400000006</v>
      </c>
      <c r="C20" s="10">
        <f>+'2017AB'!C20+Unrefunded!C20</f>
        <v>50079000</v>
      </c>
      <c r="D20" s="10">
        <f>+'2017AB'!D20+Unrefunded!D20</f>
        <v>39230709.600000001</v>
      </c>
      <c r="E20" s="10">
        <f>+'2017AB'!E20+Unrefunded!E20</f>
        <v>0</v>
      </c>
      <c r="F20" s="10">
        <f t="shared" si="0"/>
        <v>161144000</v>
      </c>
      <c r="I20" s="10"/>
      <c r="J20" s="10"/>
    </row>
    <row r="21" spans="1:10" x14ac:dyDescent="0.25">
      <c r="A21" s="22">
        <f t="shared" si="1"/>
        <v>46553</v>
      </c>
      <c r="B21" s="10">
        <f>+'2017AB'!B21+Unrefunded!B21</f>
        <v>36434934.099999994</v>
      </c>
      <c r="C21" s="10">
        <f>+'2017AB'!C21+Unrefunded!C21</f>
        <v>48329550</v>
      </c>
      <c r="D21" s="10">
        <f>+'2017AB'!D21+Unrefunded!D21</f>
        <v>43330065.899999999</v>
      </c>
      <c r="E21" s="10">
        <f>+'2017AB'!E21+Unrefunded!E21</f>
        <v>0</v>
      </c>
      <c r="F21" s="10">
        <f t="shared" si="0"/>
        <v>128094550</v>
      </c>
      <c r="G21" s="10">
        <f t="shared" ref="G21" si="9">SUM(F20:F21)</f>
        <v>289238550</v>
      </c>
      <c r="I21" s="10"/>
      <c r="J21" s="10"/>
    </row>
    <row r="22" spans="1:10" x14ac:dyDescent="0.25">
      <c r="A22" s="22">
        <f t="shared" si="1"/>
        <v>46736</v>
      </c>
      <c r="B22" s="10">
        <f>+'2017AB'!B22+Unrefunded!B22</f>
        <v>112070000</v>
      </c>
      <c r="C22" s="10">
        <f>+'2017AB'!C22+Unrefunded!C22</f>
        <v>47978512.5</v>
      </c>
      <c r="D22" s="10">
        <f>+'2017AB'!D22+Unrefunded!D22</f>
        <v>0</v>
      </c>
      <c r="E22" s="10">
        <f>+'2017AB'!E22+Unrefunded!E22</f>
        <v>0</v>
      </c>
      <c r="F22" s="10">
        <f t="shared" si="0"/>
        <v>160048512.5</v>
      </c>
      <c r="I22" s="10"/>
      <c r="J22" s="10"/>
    </row>
    <row r="23" spans="1:10" x14ac:dyDescent="0.25">
      <c r="A23" s="22">
        <f t="shared" si="1"/>
        <v>46919</v>
      </c>
      <c r="B23" s="10">
        <f>+'2017AB'!B23+Unrefunded!B23</f>
        <v>15902687.300000001</v>
      </c>
      <c r="C23" s="10">
        <f>+'2017AB'!C23+Unrefunded!C23</f>
        <v>45162175</v>
      </c>
      <c r="D23" s="10">
        <f>+'2017AB'!D23+Unrefunded!D23</f>
        <v>83087312.700000003</v>
      </c>
      <c r="E23" s="10">
        <f>+'2017AB'!E23+Unrefunded!E23</f>
        <v>0</v>
      </c>
      <c r="F23" s="10">
        <f t="shared" si="0"/>
        <v>144152175</v>
      </c>
      <c r="G23" s="10">
        <f t="shared" ref="G23" si="10">SUM(F22:F23)</f>
        <v>304200687.5</v>
      </c>
      <c r="I23" s="10"/>
      <c r="J23" s="10"/>
    </row>
    <row r="24" spans="1:10" x14ac:dyDescent="0.25">
      <c r="A24" s="22">
        <f t="shared" si="1"/>
        <v>47102</v>
      </c>
      <c r="B24" s="10">
        <f>+'2017AB'!B24+Unrefunded!B24</f>
        <v>133380000</v>
      </c>
      <c r="C24" s="10">
        <f>+'2017AB'!C24+Unrefunded!C24</f>
        <v>44997312.5</v>
      </c>
      <c r="D24" s="10">
        <f>+'2017AB'!D24+Unrefunded!D24</f>
        <v>0</v>
      </c>
      <c r="E24" s="10">
        <f>+'2017AB'!E24+Unrefunded!E24</f>
        <v>0</v>
      </c>
      <c r="F24" s="10">
        <f t="shared" si="0"/>
        <v>178377312.5</v>
      </c>
      <c r="I24" s="10"/>
      <c r="J24" s="10"/>
    </row>
    <row r="25" spans="1:10" x14ac:dyDescent="0.25">
      <c r="A25" s="22">
        <f t="shared" si="1"/>
        <v>47284</v>
      </c>
      <c r="B25" s="10">
        <f>+'2017AB'!B25+Unrefunded!B25</f>
        <v>15495321.300000001</v>
      </c>
      <c r="C25" s="10">
        <f>+'2017AB'!C25+Unrefunded!C25</f>
        <v>41647412.5</v>
      </c>
      <c r="D25" s="10">
        <f>+'2017AB'!D25+Unrefunded!D25</f>
        <v>83719678.700000003</v>
      </c>
      <c r="E25" s="10">
        <f>+'2017AB'!E25+Unrefunded!E25</f>
        <v>0</v>
      </c>
      <c r="F25" s="10">
        <f t="shared" si="0"/>
        <v>140862412.5</v>
      </c>
      <c r="G25" s="10">
        <f t="shared" ref="G25" si="11">SUM(F24:F25)</f>
        <v>319239725</v>
      </c>
      <c r="I25" s="10"/>
      <c r="J25" s="10"/>
    </row>
    <row r="26" spans="1:10" x14ac:dyDescent="0.25">
      <c r="A26" s="22">
        <f t="shared" si="1"/>
        <v>47467</v>
      </c>
      <c r="B26" s="10">
        <f>+'2017AB'!B26+Unrefunded!B26</f>
        <v>6595539.0499999998</v>
      </c>
      <c r="C26" s="10">
        <f>+'2017AB'!C26+Unrefunded!C26</f>
        <v>41476362.5</v>
      </c>
      <c r="D26" s="10">
        <f>+'2017AB'!D26+Unrefunded!D26</f>
        <v>155099460.94999999</v>
      </c>
      <c r="E26" s="10">
        <f>+'2017AB'!E26+Unrefunded!E26</f>
        <v>0</v>
      </c>
      <c r="F26" s="10">
        <f t="shared" si="0"/>
        <v>203171362.5</v>
      </c>
      <c r="I26" s="10"/>
      <c r="J26" s="10"/>
    </row>
    <row r="27" spans="1:10" x14ac:dyDescent="0.25">
      <c r="A27" s="22">
        <f t="shared" si="1"/>
        <v>47649</v>
      </c>
      <c r="B27" s="10">
        <f>+'2017AB'!B27+Unrefunded!B27</f>
        <v>3486095.6</v>
      </c>
      <c r="C27" s="10">
        <f>+'2017AB'!C27+Unrefunded!C27</f>
        <v>41476362.5</v>
      </c>
      <c r="D27" s="10">
        <f>+'2017AB'!D27+Unrefunded!D27</f>
        <v>87108904.400000006</v>
      </c>
      <c r="E27" s="10">
        <f>+'2017AB'!E27+Unrefunded!E27</f>
        <v>0</v>
      </c>
      <c r="F27" s="10">
        <f t="shared" si="0"/>
        <v>132071362.5</v>
      </c>
      <c r="G27" s="10">
        <f t="shared" ref="G27" si="12">SUM(F26:F27)</f>
        <v>335242725</v>
      </c>
      <c r="I27" s="10"/>
      <c r="J27" s="10"/>
    </row>
    <row r="28" spans="1:10" x14ac:dyDescent="0.25">
      <c r="A28" s="22">
        <f t="shared" si="1"/>
        <v>47832</v>
      </c>
      <c r="B28" s="10">
        <f>+'2017AB'!B28+Unrefunded!B28</f>
        <v>12504528.5</v>
      </c>
      <c r="C28" s="10">
        <f>+'2017AB'!C28+Unrefunded!C28</f>
        <v>41476362.5</v>
      </c>
      <c r="D28" s="10">
        <f>+'2017AB'!D28+Unrefunded!D28</f>
        <v>155825471.5</v>
      </c>
      <c r="E28" s="10">
        <f>+'2017AB'!E28+Unrefunded!E28</f>
        <v>0</v>
      </c>
      <c r="F28" s="10">
        <f t="shared" si="0"/>
        <v>209806362.5</v>
      </c>
      <c r="I28" s="10"/>
      <c r="J28" s="10"/>
    </row>
    <row r="29" spans="1:10" x14ac:dyDescent="0.25">
      <c r="A29" s="22">
        <f t="shared" si="1"/>
        <v>48014</v>
      </c>
      <c r="B29" s="10">
        <f>+'2017AB'!B29+Unrefunded!B29</f>
        <v>3716425.6</v>
      </c>
      <c r="C29" s="10">
        <f>+'2017AB'!C29+Unrefunded!C29</f>
        <v>41310487.5</v>
      </c>
      <c r="D29" s="10">
        <f>+'2017AB'!D29+Unrefunded!D29</f>
        <v>92413574.400000006</v>
      </c>
      <c r="E29" s="10">
        <f>+'2017AB'!E29+Unrefunded!E29</f>
        <v>0</v>
      </c>
      <c r="F29" s="10">
        <f t="shared" si="0"/>
        <v>137440487.5</v>
      </c>
      <c r="G29" s="10">
        <f t="shared" ref="G29" si="13">SUM(F28:F29)</f>
        <v>347246850</v>
      </c>
      <c r="I29" s="10"/>
      <c r="J29" s="10"/>
    </row>
    <row r="30" spans="1:10" x14ac:dyDescent="0.25">
      <c r="A30" s="22">
        <f t="shared" si="1"/>
        <v>48197</v>
      </c>
      <c r="B30" s="10">
        <f>+'2017AB'!B30+Unrefunded!B30</f>
        <v>9249365.4499999993</v>
      </c>
      <c r="C30" s="10">
        <f>+'2017AB'!C30+Unrefunded!C30</f>
        <v>42720238.75</v>
      </c>
      <c r="D30" s="10">
        <f>+'2017AB'!D30+Unrefunded!D30</f>
        <v>156470634.55000001</v>
      </c>
      <c r="E30" s="10">
        <f>+'2017AB'!E30+Unrefunded!E30</f>
        <v>0</v>
      </c>
      <c r="F30" s="10">
        <f t="shared" si="0"/>
        <v>208440238.75</v>
      </c>
      <c r="I30" s="10"/>
      <c r="J30" s="10"/>
    </row>
    <row r="31" spans="1:10" x14ac:dyDescent="0.25">
      <c r="A31" s="22">
        <f t="shared" si="1"/>
        <v>48380</v>
      </c>
      <c r="B31" s="10">
        <f>+'2017AB'!B31+Unrefunded!B31</f>
        <v>3401631.2</v>
      </c>
      <c r="C31" s="10">
        <f>+'2017AB'!C31+Unrefunded!C31</f>
        <v>42619613.75</v>
      </c>
      <c r="D31" s="10">
        <f>+'2017AB'!D31+Unrefunded!D31</f>
        <v>92773368.799999997</v>
      </c>
      <c r="E31" s="10">
        <f>+'2017AB'!E31+Unrefunded!E31</f>
        <v>0</v>
      </c>
      <c r="F31" s="10">
        <f t="shared" si="0"/>
        <v>138794613.75</v>
      </c>
      <c r="G31" s="10">
        <f t="shared" ref="G31" si="14">SUM(F30:F31)</f>
        <v>347234852.5</v>
      </c>
      <c r="I31" s="10"/>
      <c r="J31" s="10"/>
    </row>
    <row r="32" spans="1:10" x14ac:dyDescent="0.25">
      <c r="A32" s="22">
        <f t="shared" si="1"/>
        <v>48563</v>
      </c>
      <c r="B32" s="10">
        <f>+'2017AB'!B32+Unrefunded!B32</f>
        <v>8868731.25</v>
      </c>
      <c r="C32" s="10">
        <f>+'2017AB'!C32+Unrefunded!C32</f>
        <v>42607488.75</v>
      </c>
      <c r="D32" s="10">
        <f>+'2017AB'!D32+Unrefunded!D32</f>
        <v>157046268.75</v>
      </c>
      <c r="E32" s="10">
        <f>+'2017AB'!E32+Unrefunded!E32</f>
        <v>0</v>
      </c>
      <c r="F32" s="10">
        <f t="shared" si="0"/>
        <v>208522488.75</v>
      </c>
      <c r="I32" s="10"/>
      <c r="J32" s="10"/>
    </row>
    <row r="33" spans="1:10" x14ac:dyDescent="0.25">
      <c r="A33" s="22">
        <f t="shared" si="1"/>
        <v>48745</v>
      </c>
      <c r="B33" s="10">
        <f>+'2017AB'!B33+Unrefunded!B33</f>
        <v>3130112.8</v>
      </c>
      <c r="C33" s="10">
        <f>+'2017AB'!C33+Unrefunded!C33</f>
        <v>42501988.75</v>
      </c>
      <c r="D33" s="10">
        <f>+'2017AB'!D33+Unrefunded!D33</f>
        <v>93094887.200000003</v>
      </c>
      <c r="E33" s="10">
        <f>+'2017AB'!E33+Unrefunded!E33</f>
        <v>0</v>
      </c>
      <c r="F33" s="10">
        <f t="shared" si="0"/>
        <v>138726988.75</v>
      </c>
      <c r="G33" s="10">
        <f t="shared" ref="G33" si="15">SUM(F32:F33)</f>
        <v>347249477.5</v>
      </c>
      <c r="I33" s="10"/>
      <c r="J33" s="10"/>
    </row>
    <row r="34" spans="1:10" x14ac:dyDescent="0.25">
      <c r="A34" s="22">
        <f t="shared" si="1"/>
        <v>48928</v>
      </c>
      <c r="B34" s="10">
        <f>+'2017AB'!B34+Unrefunded!B34</f>
        <v>8542775.0500000007</v>
      </c>
      <c r="C34" s="10">
        <f>+'2017AB'!C34+Unrefunded!C34</f>
        <v>42488613.75</v>
      </c>
      <c r="D34" s="10">
        <f>+'2017AB'!D34+Unrefunded!D34</f>
        <v>157557224.94999999</v>
      </c>
      <c r="E34" s="10">
        <f>+'2017AB'!E34+Unrefunded!E34</f>
        <v>0</v>
      </c>
      <c r="F34" s="10">
        <f t="shared" si="0"/>
        <v>208588613.75</v>
      </c>
      <c r="I34" s="10"/>
      <c r="J34" s="10"/>
    </row>
    <row r="35" spans="1:10" x14ac:dyDescent="0.25">
      <c r="A35" s="22">
        <f t="shared" si="1"/>
        <v>49110</v>
      </c>
      <c r="B35" s="10">
        <f>+'2017AB'!B35+Unrefunded!B35</f>
        <v>2889956.6</v>
      </c>
      <c r="C35" s="10">
        <f>+'2017AB'!C35+Unrefunded!C35</f>
        <v>42378488.75</v>
      </c>
      <c r="D35" s="10">
        <f>+'2017AB'!D35+Unrefunded!D35</f>
        <v>93380043.400000006</v>
      </c>
      <c r="E35" s="10">
        <f>+'2017AB'!E35+Unrefunded!E35</f>
        <v>0</v>
      </c>
      <c r="F35" s="10">
        <f t="shared" si="0"/>
        <v>138648488.75</v>
      </c>
      <c r="G35" s="10">
        <f t="shared" ref="G35" si="16">SUM(F34:F35)</f>
        <v>347237102.5</v>
      </c>
      <c r="I35" s="10"/>
      <c r="J35" s="10"/>
    </row>
    <row r="36" spans="1:10" x14ac:dyDescent="0.25">
      <c r="A36" s="22">
        <f t="shared" si="1"/>
        <v>49293</v>
      </c>
      <c r="B36" s="10">
        <f>+'2017AB'!B36+Unrefunded!B36</f>
        <v>8301795.1500000004</v>
      </c>
      <c r="C36" s="10">
        <f>+'2017AB'!C36+Unrefunded!C36</f>
        <v>42363988.75</v>
      </c>
      <c r="D36" s="10">
        <f>+'2017AB'!D36+Unrefunded!D36</f>
        <v>158013204.84999999</v>
      </c>
      <c r="E36" s="10">
        <f>+'2017AB'!E36+Unrefunded!E36</f>
        <v>0</v>
      </c>
      <c r="F36" s="10">
        <f t="shared" si="0"/>
        <v>208678988.75</v>
      </c>
      <c r="I36" s="10"/>
      <c r="J36" s="10"/>
    </row>
    <row r="37" spans="1:10" x14ac:dyDescent="0.25">
      <c r="A37" s="22">
        <f t="shared" si="1"/>
        <v>49475</v>
      </c>
      <c r="B37" s="10">
        <f>+'2017AB'!B37+Unrefunded!B37</f>
        <v>2685421.2</v>
      </c>
      <c r="C37" s="10">
        <f>+'2017AB'!C37+Unrefunded!C37</f>
        <v>42248488.75</v>
      </c>
      <c r="D37" s="10">
        <f>+'2017AB'!D37+Unrefunded!D37</f>
        <v>93634578.799999997</v>
      </c>
      <c r="E37" s="10">
        <f>+'2017AB'!E37+Unrefunded!E37</f>
        <v>0</v>
      </c>
      <c r="F37" s="10">
        <f t="shared" si="0"/>
        <v>138568488.75</v>
      </c>
      <c r="G37" s="10">
        <f t="shared" ref="G37" si="17">SUM(F36:F37)</f>
        <v>347247477.5</v>
      </c>
      <c r="I37" s="10"/>
      <c r="J37" s="10"/>
    </row>
    <row r="38" spans="1:10" x14ac:dyDescent="0.25">
      <c r="A38" s="22">
        <f t="shared" si="1"/>
        <v>49658</v>
      </c>
      <c r="B38" s="10">
        <f>+'2017AB'!B38+Unrefunded!B38</f>
        <v>6555709.0500000007</v>
      </c>
      <c r="C38" s="10">
        <f>+'2017AB'!C38+Unrefunded!C38</f>
        <v>42232738.75</v>
      </c>
      <c r="D38" s="10">
        <f>+'2017AB'!D38+Unrefunded!D38</f>
        <v>159959290.94999999</v>
      </c>
      <c r="E38" s="10">
        <f>+'2017AB'!E38+Unrefunded!E38</f>
        <v>0</v>
      </c>
      <c r="F38" s="10">
        <f t="shared" si="0"/>
        <v>208747738.75</v>
      </c>
      <c r="I38" s="10"/>
      <c r="J38" s="10"/>
    </row>
    <row r="39" spans="1:10" x14ac:dyDescent="0.25">
      <c r="A39" s="22">
        <f t="shared" si="1"/>
        <v>49841</v>
      </c>
      <c r="B39" s="10">
        <f>+'2017AB'!B39+Unrefunded!B39</f>
        <v>2514592.7999999998</v>
      </c>
      <c r="C39" s="10">
        <f>+'2017AB'!C39+Unrefunded!C39</f>
        <v>42117196.25</v>
      </c>
      <c r="D39" s="10">
        <f>+'2017AB'!D39+Unrefunded!D39</f>
        <v>93860407.200000003</v>
      </c>
      <c r="E39" s="10">
        <f>+'2017AB'!E39+Unrefunded!E39</f>
        <v>0</v>
      </c>
      <c r="F39" s="10">
        <f t="shared" si="0"/>
        <v>138492196.25</v>
      </c>
      <c r="G39" s="10">
        <f t="shared" ref="G39" si="18">SUM(F38:F39)</f>
        <v>347239935</v>
      </c>
      <c r="I39" s="10"/>
      <c r="J39" s="10"/>
    </row>
    <row r="40" spans="1:10" x14ac:dyDescent="0.25">
      <c r="A40" s="22">
        <f t="shared" si="1"/>
        <v>50024</v>
      </c>
      <c r="B40" s="10">
        <f>+'2017AB'!B40+Unrefunded!B40</f>
        <v>6338153.4000000004</v>
      </c>
      <c r="C40" s="10">
        <f>+'2017AB'!C40+Unrefunded!C40</f>
        <v>42100071.25</v>
      </c>
      <c r="D40" s="10">
        <f>+'2017AB'!D40+Unrefunded!D40</f>
        <v>160396846.59999999</v>
      </c>
      <c r="E40" s="10">
        <f>+'2017AB'!E40+Unrefunded!E40</f>
        <v>0</v>
      </c>
      <c r="F40" s="10">
        <f t="shared" si="0"/>
        <v>208835071.25</v>
      </c>
      <c r="I40" s="10"/>
      <c r="J40" s="10"/>
    </row>
    <row r="41" spans="1:10" x14ac:dyDescent="0.25">
      <c r="A41" s="22">
        <f t="shared" si="1"/>
        <v>50206</v>
      </c>
      <c r="B41" s="10">
        <f>+'2017AB'!B41+Unrefunded!B41</f>
        <v>2368643.7999999998</v>
      </c>
      <c r="C41" s="10">
        <f>+'2017AB'!C41+Unrefunded!C41</f>
        <v>41979276.25</v>
      </c>
      <c r="D41" s="10">
        <f>+'2017AB'!D41+Unrefunded!D41</f>
        <v>94061356.200000003</v>
      </c>
      <c r="E41" s="10">
        <f>+'2017AB'!E41+Unrefunded!E41</f>
        <v>0</v>
      </c>
      <c r="F41" s="10">
        <f t="shared" si="0"/>
        <v>138409276.25</v>
      </c>
      <c r="G41" s="10">
        <f t="shared" ref="G41" si="19">SUM(F40:F41)</f>
        <v>347244347.5</v>
      </c>
      <c r="I41" s="10"/>
      <c r="J41" s="10"/>
    </row>
    <row r="42" spans="1:10" x14ac:dyDescent="0.25">
      <c r="A42" s="22">
        <f t="shared" si="1"/>
        <v>50389</v>
      </c>
      <c r="B42" s="10">
        <f>+'2017AB'!B42+Unrefunded!B42</f>
        <v>6159404.5499999998</v>
      </c>
      <c r="C42" s="10">
        <f>+'2017AB'!C42+Unrefunded!C42</f>
        <v>41960776.25</v>
      </c>
      <c r="D42" s="10">
        <f>+'2017AB'!D42+Unrefunded!D42</f>
        <v>160795595.44999999</v>
      </c>
      <c r="E42" s="10">
        <f>+'2017AB'!E42+Unrefunded!E42</f>
        <v>0</v>
      </c>
      <c r="F42" s="10">
        <f t="shared" si="0"/>
        <v>208915776.25</v>
      </c>
      <c r="I42" s="10"/>
      <c r="J42" s="10"/>
    </row>
    <row r="43" spans="1:10" x14ac:dyDescent="0.25">
      <c r="A43" s="22">
        <f t="shared" si="1"/>
        <v>50571</v>
      </c>
      <c r="B43" s="10">
        <f>+'2017AB'!B43+Unrefunded!B43</f>
        <v>2248746.6</v>
      </c>
      <c r="C43" s="10">
        <f>+'2017AB'!C43+Unrefunded!C43</f>
        <v>41834728.75</v>
      </c>
      <c r="D43" s="10">
        <f>+'2017AB'!D43+Unrefunded!D43</f>
        <v>94241253.400000006</v>
      </c>
      <c r="E43" s="10">
        <f>+'2017AB'!E43+Unrefunded!E43</f>
        <v>0</v>
      </c>
      <c r="F43" s="10">
        <f t="shared" si="0"/>
        <v>138324728.75</v>
      </c>
      <c r="G43" s="10">
        <f t="shared" ref="G43" si="20">SUM(F42:F43)</f>
        <v>347240505</v>
      </c>
      <c r="I43" s="10"/>
      <c r="J43" s="10"/>
    </row>
    <row r="44" spans="1:10" x14ac:dyDescent="0.25">
      <c r="A44" s="22">
        <f t="shared" si="1"/>
        <v>50754</v>
      </c>
      <c r="B44" s="10">
        <f>+'2017AB'!B44+Unrefunded!B44</f>
        <v>5990942.8499999996</v>
      </c>
      <c r="C44" s="10">
        <f>+'2017AB'!C44+Unrefunded!C44</f>
        <v>41814728.75</v>
      </c>
      <c r="D44" s="10">
        <f>+'2017AB'!D44+Unrefunded!D44</f>
        <v>161204057.14999998</v>
      </c>
      <c r="E44" s="10">
        <f>+'2017AB'!E44+Unrefunded!E44</f>
        <v>0</v>
      </c>
      <c r="F44" s="10">
        <f t="shared" si="0"/>
        <v>209009728.74999997</v>
      </c>
      <c r="I44" s="10"/>
      <c r="J44" s="10"/>
    </row>
    <row r="45" spans="1:10" x14ac:dyDescent="0.25">
      <c r="A45" s="22">
        <f t="shared" si="1"/>
        <v>50936</v>
      </c>
      <c r="B45" s="10">
        <f>+'2017AB'!B45+Unrefunded!B45</f>
        <v>2154901.2000000002</v>
      </c>
      <c r="C45" s="10">
        <f>+'2017AB'!C45+Unrefunded!C45</f>
        <v>41680090</v>
      </c>
      <c r="D45" s="10">
        <f>+'2017AB'!D45+Unrefunded!D45</f>
        <v>94400098.799999997</v>
      </c>
      <c r="E45" s="10">
        <f>+'2017AB'!E45+Unrefunded!E45</f>
        <v>0</v>
      </c>
      <c r="F45" s="10">
        <f t="shared" si="0"/>
        <v>138235090</v>
      </c>
      <c r="G45" s="10">
        <f t="shared" ref="G45" si="21">SUM(F44:F45)</f>
        <v>347244818.75</v>
      </c>
      <c r="I45" s="10"/>
      <c r="J45" s="10"/>
    </row>
    <row r="46" spans="1:10" x14ac:dyDescent="0.25">
      <c r="A46" s="22">
        <f t="shared" si="1"/>
        <v>51119</v>
      </c>
      <c r="B46" s="10">
        <f>+'2017AB'!B46+Unrefunded!B46</f>
        <v>5897223.4500000002</v>
      </c>
      <c r="C46" s="10">
        <f>+'2017AB'!C46+Unrefunded!C46</f>
        <v>41658465</v>
      </c>
      <c r="D46" s="10">
        <f>+'2017AB'!D46+Unrefunded!D46</f>
        <v>161547776.55000001</v>
      </c>
      <c r="E46" s="10">
        <f>+'2017AB'!E46+Unrefunded!E46</f>
        <v>0</v>
      </c>
      <c r="F46" s="10">
        <f t="shared" si="0"/>
        <v>209103465</v>
      </c>
      <c r="I46" s="10"/>
      <c r="J46" s="10"/>
    </row>
    <row r="47" spans="1:10" x14ac:dyDescent="0.25">
      <c r="A47" s="22">
        <f t="shared" si="1"/>
        <v>51302</v>
      </c>
      <c r="B47" s="10">
        <f>+'2017AB'!B47+Unrefunded!B47</f>
        <v>2077323.1</v>
      </c>
      <c r="C47" s="10">
        <f>+'2017AB'!C47+Unrefunded!C47</f>
        <v>41517715</v>
      </c>
      <c r="D47" s="10">
        <f>+'2017AB'!D47+Unrefunded!D47</f>
        <v>94542676.900000006</v>
      </c>
      <c r="E47" s="10">
        <f>+'2017AB'!E47+Unrefunded!E47</f>
        <v>0</v>
      </c>
      <c r="F47" s="10">
        <f t="shared" si="0"/>
        <v>138137715</v>
      </c>
      <c r="G47" s="10">
        <f t="shared" ref="G47" si="22">SUM(F46:F47)</f>
        <v>347241180</v>
      </c>
      <c r="I47" s="10"/>
      <c r="J47" s="10"/>
    </row>
    <row r="48" spans="1:10" x14ac:dyDescent="0.25">
      <c r="A48" s="22">
        <f t="shared" si="1"/>
        <v>51485</v>
      </c>
      <c r="B48" s="10">
        <f>+'2017AB'!B48+Unrefunded!B48</f>
        <v>5842839.3499999996</v>
      </c>
      <c r="C48" s="10">
        <f>+'2017AB'!C48+Unrefunded!C48</f>
        <v>41494465</v>
      </c>
      <c r="D48" s="10">
        <f>+'2017AB'!D48+Unrefunded!D48</f>
        <v>161867160.65000001</v>
      </c>
      <c r="E48" s="10">
        <f>+'2017AB'!E48+Unrefunded!E48</f>
        <v>0</v>
      </c>
      <c r="F48" s="10">
        <f t="shared" si="0"/>
        <v>209204465</v>
      </c>
      <c r="I48" s="10"/>
      <c r="J48" s="10"/>
    </row>
    <row r="49" spans="1:10" x14ac:dyDescent="0.25">
      <c r="A49" s="22">
        <f t="shared" si="1"/>
        <v>51667</v>
      </c>
      <c r="B49" s="10">
        <f>+'2017AB'!B49+Unrefunded!B49</f>
        <v>14792558</v>
      </c>
      <c r="C49" s="10">
        <f>+'2017AB'!C49+Unrefunded!C49</f>
        <v>41347236.25</v>
      </c>
      <c r="D49" s="10">
        <f>+'2017AB'!D49+Unrefunded!D49</f>
        <v>81897298.599999994</v>
      </c>
      <c r="E49" s="10">
        <f>+'2017AB'!E49+Unrefunded!E49</f>
        <v>0</v>
      </c>
      <c r="F49" s="10">
        <f t="shared" si="0"/>
        <v>138037092.84999999</v>
      </c>
      <c r="G49" s="10">
        <f t="shared" ref="G49" si="23">SUM(F48:F49)</f>
        <v>347241557.85000002</v>
      </c>
      <c r="I49" s="10"/>
      <c r="J49" s="10"/>
    </row>
    <row r="50" spans="1:10" x14ac:dyDescent="0.25">
      <c r="A50" s="22">
        <f t="shared" si="1"/>
        <v>51850</v>
      </c>
      <c r="B50" s="10">
        <f>+'2017AB'!B50+Unrefunded!B50</f>
        <v>123051135.40000001</v>
      </c>
      <c r="C50" s="10">
        <f>+'2017AB'!C50+Unrefunded!C50</f>
        <v>41323861.25</v>
      </c>
      <c r="D50" s="10">
        <f>+'2017AB'!D50+Unrefunded!D50</f>
        <v>34863864.600000001</v>
      </c>
      <c r="E50" s="10">
        <f>+'2017AB'!E50+Unrefunded!E50</f>
        <v>0</v>
      </c>
      <c r="F50" s="10">
        <f t="shared" si="0"/>
        <v>199238861.25</v>
      </c>
      <c r="I50" s="10"/>
      <c r="J50" s="10"/>
    </row>
    <row r="51" spans="1:10" x14ac:dyDescent="0.25">
      <c r="A51" s="22">
        <f t="shared" si="1"/>
        <v>52032</v>
      </c>
      <c r="B51" s="10">
        <f>+'2017AB'!B51+Unrefunded!B51</f>
        <v>109365000</v>
      </c>
      <c r="C51" s="10">
        <f>+'2017AB'!C51+Unrefunded!C51</f>
        <v>38638262.5</v>
      </c>
      <c r="D51" s="10">
        <f>+'2017AB'!D51+Unrefunded!D51</f>
        <v>0</v>
      </c>
      <c r="E51" s="10">
        <f>+'2017AB'!E51+Unrefunded!E51</f>
        <v>0</v>
      </c>
      <c r="F51" s="10">
        <f t="shared" si="0"/>
        <v>148003262.5</v>
      </c>
      <c r="G51" s="10">
        <f t="shared" ref="G51" si="24">SUM(F50:F51)</f>
        <v>347242123.75</v>
      </c>
      <c r="I51" s="10"/>
      <c r="J51" s="10"/>
    </row>
    <row r="52" spans="1:10" x14ac:dyDescent="0.25">
      <c r="A52" s="22">
        <f t="shared" si="1"/>
        <v>52215</v>
      </c>
      <c r="B52" s="10">
        <f>+'2017AB'!B52+Unrefunded!B52</f>
        <v>5488967.5</v>
      </c>
      <c r="C52" s="10">
        <f>+'2017AB'!C52+Unrefunded!C52</f>
        <v>36132231.25</v>
      </c>
      <c r="D52" s="10">
        <f>+'2017AB'!D52+Unrefunded!D52</f>
        <v>2206032.5</v>
      </c>
      <c r="E52" s="10">
        <f>+'2017AB'!E52+Unrefunded!E52</f>
        <v>0</v>
      </c>
      <c r="F52" s="10">
        <f t="shared" si="0"/>
        <v>43827231.25</v>
      </c>
      <c r="I52" s="10"/>
      <c r="J52" s="10"/>
    </row>
    <row r="53" spans="1:10" x14ac:dyDescent="0.25">
      <c r="A53" s="22">
        <f t="shared" si="1"/>
        <v>52397</v>
      </c>
      <c r="B53" s="10">
        <f>+'2017AB'!B53+Unrefunded!B53</f>
        <v>36068329.5</v>
      </c>
      <c r="C53" s="10">
        <f>+'2017AB'!C53+Unrefunded!C53</f>
        <v>35943325</v>
      </c>
      <c r="D53" s="10">
        <f>+'2017AB'!D53+Unrefunded!D53</f>
        <v>231401670.5</v>
      </c>
      <c r="E53" s="10">
        <f>+'2017AB'!E53+Unrefunded!E53</f>
        <v>0</v>
      </c>
      <c r="F53" s="10">
        <f t="shared" si="0"/>
        <v>303413325</v>
      </c>
      <c r="G53" s="10">
        <f t="shared" ref="G53" si="25">SUM(F52:F53)</f>
        <v>347240556.25</v>
      </c>
      <c r="I53" s="10"/>
      <c r="J53" s="10"/>
    </row>
    <row r="54" spans="1:10" x14ac:dyDescent="0.25">
      <c r="A54" s="22">
        <f t="shared" si="1"/>
        <v>52580</v>
      </c>
      <c r="B54" s="10">
        <f>+'2017AB'!B54+Unrefunded!B54</f>
        <v>5733537.5999999996</v>
      </c>
      <c r="C54" s="10">
        <f>+'2017AB'!C54+Unrefunded!C54</f>
        <v>35943325</v>
      </c>
      <c r="D54" s="10">
        <f>+'2017AB'!D54+Unrefunded!D54</f>
        <v>2351462.3999999999</v>
      </c>
      <c r="E54" s="10">
        <f>+'2017AB'!E54+Unrefunded!E54</f>
        <v>0</v>
      </c>
      <c r="F54" s="10">
        <f t="shared" si="0"/>
        <v>44028325</v>
      </c>
      <c r="I54" s="10"/>
      <c r="J54" s="10"/>
    </row>
    <row r="55" spans="1:10" x14ac:dyDescent="0.25">
      <c r="A55" s="22">
        <f t="shared" si="1"/>
        <v>52763</v>
      </c>
      <c r="B55" s="10">
        <f>+'2017AB'!B55+Unrefunded!B55</f>
        <v>33701220</v>
      </c>
      <c r="C55" s="10">
        <f>+'2017AB'!C55+Unrefunded!C55</f>
        <v>35742415</v>
      </c>
      <c r="D55" s="10">
        <f>+'2017AB'!D55+Unrefunded!D55</f>
        <v>233768780</v>
      </c>
      <c r="E55" s="10">
        <f>+'2017AB'!E55+Unrefunded!E55</f>
        <v>0</v>
      </c>
      <c r="F55" s="10">
        <f t="shared" si="0"/>
        <v>303212415</v>
      </c>
      <c r="G55" s="10">
        <f t="shared" ref="G55" si="26">SUM(F54:F55)</f>
        <v>347240740</v>
      </c>
      <c r="I55" s="10"/>
      <c r="J55" s="10"/>
    </row>
    <row r="56" spans="1:10" x14ac:dyDescent="0.25">
      <c r="A56" s="22">
        <f t="shared" si="1"/>
        <v>52946</v>
      </c>
      <c r="B56" s="10">
        <f>+'2017AB'!B56+Unrefunded!B56</f>
        <v>6032577.5999999996</v>
      </c>
      <c r="C56" s="10">
        <f>+'2017AB'!C56+Unrefunded!C56</f>
        <v>35742415</v>
      </c>
      <c r="D56" s="10">
        <f>+'2017AB'!D56+Unrefunded!D56</f>
        <v>2472422.3999999999</v>
      </c>
      <c r="E56" s="10">
        <f>+'2017AB'!E56+Unrefunded!E56</f>
        <v>0</v>
      </c>
      <c r="F56" s="10">
        <f t="shared" si="0"/>
        <v>44247415</v>
      </c>
      <c r="I56" s="10"/>
      <c r="J56" s="10"/>
    </row>
    <row r="57" spans="1:10" x14ac:dyDescent="0.25">
      <c r="A57" s="22">
        <f t="shared" si="1"/>
        <v>53128</v>
      </c>
      <c r="B57" s="10">
        <f>+'2017AB'!B57+Unrefunded!B57</f>
        <v>31689253.199999999</v>
      </c>
      <c r="C57" s="10">
        <f>+'2017AB'!C57+Unrefunded!C57</f>
        <v>35531067.5</v>
      </c>
      <c r="D57" s="10">
        <f>+'2017AB'!D57+Unrefunded!D57</f>
        <v>235775746.80000001</v>
      </c>
      <c r="E57" s="10">
        <f>+'2017AB'!E57+Unrefunded!E57</f>
        <v>0</v>
      </c>
      <c r="F57" s="10">
        <f t="shared" si="0"/>
        <v>302996067.5</v>
      </c>
      <c r="G57" s="10">
        <f t="shared" ref="G57" si="27">SUM(F56:F57)</f>
        <v>347243482.5</v>
      </c>
      <c r="I57" s="10"/>
      <c r="J57" s="10"/>
    </row>
    <row r="58" spans="1:10" x14ac:dyDescent="0.25">
      <c r="A58" s="22">
        <f t="shared" si="1"/>
        <v>53311</v>
      </c>
      <c r="B58" s="10">
        <f>+'2017AB'!B58+Unrefunded!B58</f>
        <v>6334198.4000000004</v>
      </c>
      <c r="C58" s="10">
        <f>+'2017AB'!C58+Unrefunded!C58</f>
        <v>35531067.5</v>
      </c>
      <c r="D58" s="10">
        <f>+'2017AB'!D58+Unrefunded!D58</f>
        <v>2595801.6</v>
      </c>
      <c r="E58" s="10">
        <f>+'2017AB'!E58+Unrefunded!E58</f>
        <v>0</v>
      </c>
      <c r="F58" s="10">
        <f t="shared" si="0"/>
        <v>44461067.5</v>
      </c>
      <c r="I58" s="10"/>
      <c r="J58" s="10"/>
    </row>
    <row r="59" spans="1:10" x14ac:dyDescent="0.25">
      <c r="A59" s="22">
        <f t="shared" si="1"/>
        <v>53493</v>
      </c>
      <c r="B59" s="10">
        <f>+'2017AB'!B59+Unrefunded!B59</f>
        <v>29798832.699999999</v>
      </c>
      <c r="C59" s="10">
        <f>+'2017AB'!C59+Unrefunded!C59</f>
        <v>35309158.75</v>
      </c>
      <c r="D59" s="10">
        <f>+'2017AB'!D59+Unrefunded!D59</f>
        <v>237671167.30000001</v>
      </c>
      <c r="E59" s="10">
        <f>+'2017AB'!E59+Unrefunded!E59</f>
        <v>0</v>
      </c>
      <c r="F59" s="10">
        <f t="shared" si="0"/>
        <v>302779158.75</v>
      </c>
      <c r="G59" s="10">
        <f t="shared" ref="G59" si="28">SUM(F58:F59)</f>
        <v>347240226.25</v>
      </c>
      <c r="I59" s="10"/>
      <c r="J59" s="10"/>
    </row>
    <row r="60" spans="1:10" x14ac:dyDescent="0.25">
      <c r="A60" s="22">
        <f t="shared" si="1"/>
        <v>53676</v>
      </c>
      <c r="B60" s="10">
        <f>+'2017AB'!B60+Unrefunded!B60</f>
        <v>33946142.399999999</v>
      </c>
      <c r="C60" s="10">
        <f>+'2017AB'!C60+Unrefunded!C60</f>
        <v>35309158.75</v>
      </c>
      <c r="D60" s="10">
        <f>+'2017AB'!D60+Unrefunded!D60</f>
        <v>2728857.6000000001</v>
      </c>
      <c r="E60" s="10">
        <f>+'2017AB'!E60+Unrefunded!E60</f>
        <v>0</v>
      </c>
      <c r="F60" s="10">
        <f t="shared" si="0"/>
        <v>71984158.75</v>
      </c>
      <c r="I60" s="10"/>
      <c r="J60" s="10"/>
    </row>
    <row r="61" spans="1:10" x14ac:dyDescent="0.25">
      <c r="A61" s="22">
        <f t="shared" si="1"/>
        <v>53858</v>
      </c>
      <c r="B61" s="10">
        <f>+'2017AB'!B61+Unrefunded!B61</f>
        <v>49661212.200000003</v>
      </c>
      <c r="C61" s="10">
        <f>+'2017AB'!C61+Unrefunded!C61</f>
        <v>34379687.5</v>
      </c>
      <c r="D61" s="10">
        <f>+'2017AB'!D61+Unrefunded!D61</f>
        <v>191218787.80000001</v>
      </c>
      <c r="E61" s="10">
        <f>+'2017AB'!E61+Unrefunded!E61</f>
        <v>0</v>
      </c>
      <c r="F61" s="10">
        <f t="shared" si="0"/>
        <v>275259687.5</v>
      </c>
      <c r="G61" s="10">
        <f t="shared" ref="G61" si="29">SUM(F60:F61)</f>
        <v>347243846.25</v>
      </c>
      <c r="I61" s="10"/>
      <c r="J61" s="10"/>
    </row>
    <row r="62" spans="1:10" x14ac:dyDescent="0.25">
      <c r="A62" s="22">
        <f t="shared" si="1"/>
        <v>54041</v>
      </c>
      <c r="B62" s="10">
        <f>+'2017AB'!B62+Unrefunded!B62</f>
        <v>143868248</v>
      </c>
      <c r="C62" s="10">
        <f>+'2017AB'!C62+Unrefunded!C62</f>
        <v>33683556.25</v>
      </c>
      <c r="D62" s="10">
        <f>+'2017AB'!D62+Unrefunded!D62</f>
        <v>2866752</v>
      </c>
      <c r="E62" s="10">
        <f>+'2017AB'!E62+Unrefunded!E62</f>
        <v>0</v>
      </c>
      <c r="F62" s="10">
        <f t="shared" si="0"/>
        <v>180418556.25</v>
      </c>
      <c r="I62" s="10"/>
      <c r="J62" s="10"/>
    </row>
    <row r="63" spans="1:10" x14ac:dyDescent="0.25">
      <c r="A63" s="22">
        <f t="shared" si="1"/>
        <v>54224</v>
      </c>
      <c r="B63" s="10">
        <f>+'2017AB'!B63+Unrefunded!B63</f>
        <v>136865000</v>
      </c>
      <c r="C63" s="10">
        <f>+'2017AB'!C63+Unrefunded!C63</f>
        <v>29959515</v>
      </c>
      <c r="D63" s="10">
        <f>+'2017AB'!D63+Unrefunded!D63</f>
        <v>0</v>
      </c>
      <c r="E63" s="10">
        <f>+'2017AB'!E63+Unrefunded!E63</f>
        <v>0</v>
      </c>
      <c r="F63" s="10">
        <f t="shared" si="0"/>
        <v>166824515</v>
      </c>
      <c r="G63" s="10">
        <f t="shared" ref="G63" si="30">SUM(F62:F63)</f>
        <v>347243071.25</v>
      </c>
      <c r="I63" s="10"/>
      <c r="J63" s="10"/>
    </row>
    <row r="64" spans="1:10" x14ac:dyDescent="0.25">
      <c r="A64" s="22">
        <f t="shared" si="1"/>
        <v>54407</v>
      </c>
      <c r="B64" s="10">
        <f>+'2017AB'!B64+Unrefunded!B64</f>
        <v>148060000</v>
      </c>
      <c r="C64" s="10">
        <f>+'2017AB'!C64+Unrefunded!C64</f>
        <v>26480748.75</v>
      </c>
      <c r="D64" s="10">
        <f>+'2017AB'!D64+Unrefunded!D64</f>
        <v>0</v>
      </c>
      <c r="E64" s="10">
        <f>+'2017AB'!E64+Unrefunded!E64</f>
        <v>0</v>
      </c>
      <c r="F64" s="10">
        <f t="shared" si="0"/>
        <v>174540748.75</v>
      </c>
      <c r="I64" s="10"/>
      <c r="J64" s="10"/>
    </row>
    <row r="65" spans="1:10" x14ac:dyDescent="0.25">
      <c r="A65" s="22">
        <f t="shared" si="1"/>
        <v>54589</v>
      </c>
      <c r="B65" s="10">
        <f>+'2017AB'!B65+Unrefunded!B65</f>
        <v>145094595.30000001</v>
      </c>
      <c r="C65" s="10">
        <f>+'2017AB'!C65+Unrefunded!C65</f>
        <v>22719350</v>
      </c>
      <c r="D65" s="10">
        <f>+'2017AB'!D65+Unrefunded!D65</f>
        <v>4883964</v>
      </c>
      <c r="E65" s="10">
        <f>+'2017AB'!E65+Unrefunded!E65</f>
        <v>0</v>
      </c>
      <c r="F65" s="10">
        <f t="shared" si="0"/>
        <v>172697909.30000001</v>
      </c>
      <c r="G65" s="10">
        <f t="shared" ref="G65" si="31">SUM(F64:F65)</f>
        <v>347238658.05000001</v>
      </c>
      <c r="I65" s="10"/>
      <c r="J65" s="10"/>
    </row>
    <row r="66" spans="1:10" x14ac:dyDescent="0.25">
      <c r="A66" s="22">
        <f t="shared" si="1"/>
        <v>54772</v>
      </c>
      <c r="B66" s="10">
        <f>+'2017AB'!B66+Unrefunded!B66</f>
        <v>141756263.55000001</v>
      </c>
      <c r="C66" s="10">
        <f>+'2017AB'!C66+Unrefunded!C66</f>
        <v>19061707.5</v>
      </c>
      <c r="D66" s="10">
        <f>+'2017AB'!D66+Unrefunded!D66</f>
        <v>43898910.299999997</v>
      </c>
      <c r="E66" s="10">
        <f>+'2017AB'!E66+Unrefunded!E66</f>
        <v>0</v>
      </c>
      <c r="F66" s="10">
        <f t="shared" si="0"/>
        <v>204716881.35000002</v>
      </c>
      <c r="I66" s="10"/>
      <c r="J66" s="10"/>
    </row>
    <row r="67" spans="1:10" x14ac:dyDescent="0.25">
      <c r="A67" s="22">
        <f t="shared" si="1"/>
        <v>54954</v>
      </c>
      <c r="B67" s="10">
        <f>+'2017AB'!B67+Unrefunded!B67</f>
        <v>126960000</v>
      </c>
      <c r="C67" s="10">
        <f>+'2017AB'!C67+Unrefunded!C67</f>
        <v>15559148.75</v>
      </c>
      <c r="D67" s="10">
        <f>+'2017AB'!D67+Unrefunded!D67</f>
        <v>0</v>
      </c>
      <c r="E67" s="10">
        <f>+'2017AB'!E67+Unrefunded!E67</f>
        <v>0</v>
      </c>
      <c r="F67" s="10">
        <f t="shared" ref="F67:F87" si="32">SUM(B67:E67)</f>
        <v>142519148.75</v>
      </c>
      <c r="G67" s="10">
        <f t="shared" ref="G67" si="33">SUM(F66:F67)</f>
        <v>347236030.10000002</v>
      </c>
      <c r="I67" s="10"/>
      <c r="J67" s="10"/>
    </row>
    <row r="68" spans="1:10" x14ac:dyDescent="0.25">
      <c r="A68" s="22">
        <f t="shared" ref="A68:A87" si="34">EDATE(A67,6)</f>
        <v>55137</v>
      </c>
      <c r="B68" s="10">
        <f>+'2017AB'!B68+Unrefunded!B68</f>
        <v>25645714.300000001</v>
      </c>
      <c r="C68" s="10">
        <f>+'2017AB'!C68+Unrefunded!C68</f>
        <v>12168750</v>
      </c>
      <c r="D68" s="10">
        <f>+'2017AB'!D68+Unrefunded!D68</f>
        <v>170938578.30000001</v>
      </c>
      <c r="E68" s="10">
        <f>+'2017AB'!E68+Unrefunded!E68</f>
        <v>0</v>
      </c>
      <c r="F68" s="10">
        <f t="shared" si="32"/>
        <v>208753042.60000002</v>
      </c>
      <c r="I68" s="10"/>
      <c r="J68" s="10"/>
    </row>
    <row r="69" spans="1:10" x14ac:dyDescent="0.25">
      <c r="A69" s="22">
        <f t="shared" si="34"/>
        <v>55319</v>
      </c>
      <c r="B69" s="10">
        <f>+'2017AB'!B69+Unrefunded!B69</f>
        <v>15218139.35</v>
      </c>
      <c r="C69" s="10">
        <f>+'2017AB'!C69+Unrefunded!C69</f>
        <v>12088875</v>
      </c>
      <c r="D69" s="10">
        <f>+'2017AB'!D69+Unrefunded!D69</f>
        <v>111183089.55</v>
      </c>
      <c r="E69" s="10">
        <f>+'2017AB'!E69+Unrefunded!E69</f>
        <v>0</v>
      </c>
      <c r="F69" s="10">
        <f t="shared" si="32"/>
        <v>138490103.90000001</v>
      </c>
      <c r="G69" s="10">
        <f t="shared" ref="G69" si="35">SUM(F68:F69)</f>
        <v>347243146.5</v>
      </c>
      <c r="I69" s="10"/>
      <c r="J69" s="10"/>
    </row>
    <row r="70" spans="1:10" x14ac:dyDescent="0.25">
      <c r="A70" s="22">
        <f t="shared" si="34"/>
        <v>55502</v>
      </c>
      <c r="B70" s="10">
        <f>+'2017AB'!B70+Unrefunded!B70</f>
        <v>46433118.25</v>
      </c>
      <c r="C70" s="10">
        <f>+'2017AB'!C70+Unrefunded!C70</f>
        <v>12055125</v>
      </c>
      <c r="D70" s="10">
        <f>+'2017AB'!D70+Unrefunded!D70</f>
        <v>150258121.25</v>
      </c>
      <c r="E70" s="10">
        <f>+'2017AB'!E70+Unrefunded!E70</f>
        <v>0</v>
      </c>
      <c r="F70" s="10">
        <f t="shared" si="32"/>
        <v>208746364.5</v>
      </c>
      <c r="I70" s="10"/>
      <c r="J70" s="10"/>
    </row>
    <row r="71" spans="1:10" x14ac:dyDescent="0.25">
      <c r="A71" s="22">
        <f t="shared" si="34"/>
        <v>55685</v>
      </c>
      <c r="B71" s="10">
        <f>+'2017AB'!B71+Unrefunded!B71</f>
        <v>127140000</v>
      </c>
      <c r="C71" s="10">
        <f>+'2017AB'!C71+Unrefunded!C71</f>
        <v>11354250</v>
      </c>
      <c r="D71" s="10">
        <f>+'2017AB'!D71+Unrefunded!D71</f>
        <v>0</v>
      </c>
      <c r="E71" s="10">
        <f>+'2017AB'!E71+Unrefunded!E71</f>
        <v>0</v>
      </c>
      <c r="F71" s="10">
        <f t="shared" si="32"/>
        <v>138494250</v>
      </c>
      <c r="G71" s="10">
        <f t="shared" ref="G71" si="36">SUM(F70:F71)</f>
        <v>347240614.5</v>
      </c>
      <c r="I71" s="10"/>
      <c r="J71" s="10"/>
    </row>
    <row r="72" spans="1:10" x14ac:dyDescent="0.25">
      <c r="A72" s="22">
        <f t="shared" si="34"/>
        <v>55868</v>
      </c>
      <c r="B72" s="10">
        <f>+'2017AB'!B72+Unrefunded!B72</f>
        <v>24777137.699999999</v>
      </c>
      <c r="C72" s="10">
        <f>+'2017AB'!C72+Unrefunded!C72</f>
        <v>8175750</v>
      </c>
      <c r="D72" s="10">
        <f>+'2017AB'!D72+Unrefunded!D72</f>
        <v>176794160.5</v>
      </c>
      <c r="E72" s="10">
        <f>+'2017AB'!E72+Unrefunded!E72</f>
        <v>0</v>
      </c>
      <c r="F72" s="10">
        <f t="shared" si="32"/>
        <v>209747048.19999999</v>
      </c>
      <c r="I72" s="10"/>
      <c r="J72" s="10"/>
    </row>
    <row r="73" spans="1:10" x14ac:dyDescent="0.25">
      <c r="A73" s="22">
        <f t="shared" si="34"/>
        <v>56050</v>
      </c>
      <c r="B73" s="10">
        <f>+'2017AB'!B73+Unrefunded!B73</f>
        <v>129335000</v>
      </c>
      <c r="C73" s="10">
        <f>+'2017AB'!C73+Unrefunded!C73</f>
        <v>8158500</v>
      </c>
      <c r="D73" s="10">
        <f>+'2017AB'!D73+Unrefunded!D73</f>
        <v>0</v>
      </c>
      <c r="E73" s="10">
        <f>+'2017AB'!E73+Unrefunded!E73</f>
        <v>0</v>
      </c>
      <c r="F73" s="10">
        <f t="shared" si="32"/>
        <v>137493500</v>
      </c>
      <c r="G73" s="10">
        <f t="shared" ref="G73" si="37">SUM(F72:F73)</f>
        <v>347240548.19999999</v>
      </c>
      <c r="I73" s="10"/>
      <c r="J73" s="10"/>
    </row>
    <row r="74" spans="1:10" x14ac:dyDescent="0.25">
      <c r="A74" s="22">
        <f t="shared" si="34"/>
        <v>56233</v>
      </c>
      <c r="B74" s="10">
        <f>+'2017AB'!B74+Unrefunded!B74</f>
        <v>32548480.649999999</v>
      </c>
      <c r="C74" s="10">
        <f>+'2017AB'!C74+Unrefunded!C74</f>
        <v>4750125</v>
      </c>
      <c r="D74" s="10">
        <f>+'2017AB'!D74+Unrefunded!D74</f>
        <v>177986684.5</v>
      </c>
      <c r="E74" s="10">
        <f>+'2017AB'!E74+Unrefunded!E74</f>
        <v>0</v>
      </c>
      <c r="F74" s="10">
        <f t="shared" si="32"/>
        <v>215285290.15000001</v>
      </c>
      <c r="I74" s="10"/>
      <c r="J74" s="10"/>
    </row>
    <row r="75" spans="1:10" x14ac:dyDescent="0.25">
      <c r="A75" s="22">
        <f t="shared" si="34"/>
        <v>56415</v>
      </c>
      <c r="B75" s="10">
        <f>+'2017AB'!B75+Unrefunded!B75</f>
        <v>36149432</v>
      </c>
      <c r="C75" s="10">
        <f>+'2017AB'!C75+Unrefunded!C75</f>
        <v>4750125</v>
      </c>
      <c r="D75" s="10">
        <f>+'2017AB'!D75+Unrefunded!D75</f>
        <v>91058660</v>
      </c>
      <c r="E75" s="10">
        <f>+'2017AB'!E75+Unrefunded!E75</f>
        <v>0</v>
      </c>
      <c r="F75" s="10">
        <f t="shared" si="32"/>
        <v>131958217</v>
      </c>
      <c r="G75" s="10">
        <f t="shared" ref="G75" si="38">SUM(F74:F75)</f>
        <v>347243507.14999998</v>
      </c>
      <c r="I75" s="10"/>
      <c r="J75" s="10"/>
    </row>
    <row r="76" spans="1:10" x14ac:dyDescent="0.25">
      <c r="A76" s="22">
        <f t="shared" si="34"/>
        <v>56598</v>
      </c>
      <c r="B76" s="10">
        <f>+'2017AB'!B76+Unrefunded!B76</f>
        <v>30978571.5</v>
      </c>
      <c r="C76" s="10">
        <f>+'2017AB'!C76+Unrefunded!C76</f>
        <v>4250125</v>
      </c>
      <c r="D76" s="10">
        <f>+'2017AB'!D76+Unrefunded!D76</f>
        <v>180062062</v>
      </c>
      <c r="E76" s="10">
        <f>+'2017AB'!E76+Unrefunded!E76</f>
        <v>0</v>
      </c>
      <c r="F76" s="10">
        <f t="shared" si="32"/>
        <v>215290758.5</v>
      </c>
      <c r="I76" s="10"/>
      <c r="J76" s="10"/>
    </row>
    <row r="77" spans="1:10" x14ac:dyDescent="0.25">
      <c r="A77" s="22">
        <f t="shared" si="34"/>
        <v>56780</v>
      </c>
      <c r="B77" s="10">
        <f>+'2017AB'!B77+Unrefunded!B77</f>
        <v>35404535.299999997</v>
      </c>
      <c r="C77" s="10">
        <f>+'2017AB'!C77+Unrefunded!C77</f>
        <v>4250125</v>
      </c>
      <c r="D77" s="10">
        <f>+'2017AB'!D77+Unrefunded!D77</f>
        <v>92299160.799999997</v>
      </c>
      <c r="E77" s="10">
        <f>+'2017AB'!E77+Unrefunded!E77</f>
        <v>0</v>
      </c>
      <c r="F77" s="10">
        <f t="shared" si="32"/>
        <v>131953821.09999999</v>
      </c>
      <c r="G77" s="10">
        <f t="shared" ref="G77" si="39">SUM(F76:F77)</f>
        <v>347244579.60000002</v>
      </c>
      <c r="I77" s="10"/>
      <c r="J77" s="10"/>
    </row>
    <row r="78" spans="1:10" x14ac:dyDescent="0.25">
      <c r="A78" s="22">
        <f t="shared" si="34"/>
        <v>56963</v>
      </c>
      <c r="B78" s="10">
        <f>+'2017AB'!B78+Unrefunded!B78</f>
        <v>42944037.049999997</v>
      </c>
      <c r="C78" s="10">
        <f>+'2017AB'!C78+Unrefunded!C78</f>
        <v>3750125</v>
      </c>
      <c r="D78" s="10">
        <f>+'2017AB'!D78+Unrefunded!D78</f>
        <v>141683286.59999999</v>
      </c>
      <c r="E78" s="10">
        <f>+'2017AB'!E78+Unrefunded!E78</f>
        <v>0</v>
      </c>
      <c r="F78" s="10">
        <f t="shared" si="32"/>
        <v>188377448.64999998</v>
      </c>
      <c r="I78" s="10"/>
      <c r="J78" s="10"/>
    </row>
    <row r="79" spans="1:10" x14ac:dyDescent="0.25">
      <c r="A79" s="22">
        <f t="shared" si="34"/>
        <v>57146</v>
      </c>
      <c r="B79" s="10">
        <f>+'2017AB'!B79+Unrefunded!B79</f>
        <v>26618429.75</v>
      </c>
      <c r="C79" s="10">
        <f>+'2017AB'!C79+Unrefunded!C79</f>
        <v>3250125</v>
      </c>
      <c r="D79" s="10">
        <f>+'2017AB'!D79+Unrefunded!D79</f>
        <v>128994700</v>
      </c>
      <c r="E79" s="10">
        <f>+'2017AB'!E79+Unrefunded!E79</f>
        <v>0</v>
      </c>
      <c r="F79" s="10">
        <f t="shared" si="32"/>
        <v>158863254.75</v>
      </c>
      <c r="G79" s="10">
        <f t="shared" ref="G79" si="40">SUM(F78:F79)</f>
        <v>347240703.39999998</v>
      </c>
      <c r="I79" s="10"/>
      <c r="J79" s="10"/>
    </row>
    <row r="80" spans="1:10" x14ac:dyDescent="0.25">
      <c r="A80" s="22">
        <f t="shared" si="34"/>
        <v>57329</v>
      </c>
      <c r="B80" s="10">
        <f>+'2017AB'!B80+Unrefunded!B80</f>
        <v>36621670.25</v>
      </c>
      <c r="C80" s="10">
        <f>+'2017AB'!C80+Unrefunded!C80</f>
        <v>3250125</v>
      </c>
      <c r="D80" s="10">
        <f>+'2017AB'!D80+Unrefunded!D80</f>
        <v>175418329.75</v>
      </c>
      <c r="E80" s="10">
        <f>+'2017AB'!E80+Unrefunded!E80</f>
        <v>0</v>
      </c>
      <c r="F80" s="10">
        <f t="shared" si="32"/>
        <v>215290125</v>
      </c>
      <c r="I80" s="10"/>
      <c r="J80" s="10"/>
    </row>
    <row r="81" spans="1:10" x14ac:dyDescent="0.25">
      <c r="A81" s="22">
        <f t="shared" si="34"/>
        <v>57511</v>
      </c>
      <c r="B81" s="10">
        <f>+'2017AB'!B81+Unrefunded!B81</f>
        <v>128740000</v>
      </c>
      <c r="C81" s="10">
        <f>+'2017AB'!C81+Unrefunded!C81</f>
        <v>3218500</v>
      </c>
      <c r="D81" s="10">
        <f>+'2017AB'!D81+Unrefunded!D81</f>
        <v>0</v>
      </c>
      <c r="E81" s="10">
        <f>+'2017AB'!E81+Unrefunded!E81</f>
        <v>0</v>
      </c>
      <c r="F81" s="10">
        <f t="shared" si="32"/>
        <v>131958500</v>
      </c>
      <c r="G81" s="10">
        <f t="shared" ref="G81" si="41">SUM(F80:F81)</f>
        <v>347248625</v>
      </c>
      <c r="I81" s="10"/>
      <c r="J81" s="10"/>
    </row>
    <row r="82" spans="1:10" x14ac:dyDescent="0.25">
      <c r="A82" s="22">
        <f t="shared" si="34"/>
        <v>57694</v>
      </c>
      <c r="B82" s="10">
        <f>+'2017AB'!B82+Unrefunded!B82</f>
        <v>0</v>
      </c>
      <c r="C82" s="10">
        <f>+'2017AB'!C82+Unrefunded!C82</f>
        <v>0</v>
      </c>
      <c r="D82" s="10">
        <f>+'2017AB'!D82+Unrefunded!D82</f>
        <v>0</v>
      </c>
      <c r="E82" s="10">
        <f>+'2017AB'!E82+Unrefunded!E82</f>
        <v>0</v>
      </c>
      <c r="F82" s="10">
        <f t="shared" si="32"/>
        <v>0</v>
      </c>
      <c r="I82" s="10"/>
      <c r="J82" s="10"/>
    </row>
    <row r="83" spans="1:10" x14ac:dyDescent="0.25">
      <c r="A83" s="22">
        <f t="shared" si="34"/>
        <v>57876</v>
      </c>
      <c r="B83" s="10">
        <f>+'2017AB'!B83+Unrefunded!B83</f>
        <v>0</v>
      </c>
      <c r="C83" s="10">
        <f>+'2017AB'!C83+Unrefunded!C83</f>
        <v>0</v>
      </c>
      <c r="D83" s="10">
        <f>+'2017AB'!D83+Unrefunded!D83</f>
        <v>0</v>
      </c>
      <c r="E83" s="10">
        <f>+'2017AB'!E83+Unrefunded!E83</f>
        <v>0</v>
      </c>
      <c r="F83" s="10">
        <f t="shared" si="32"/>
        <v>0</v>
      </c>
      <c r="G83" s="10">
        <f t="shared" ref="G83" si="42">SUM(F82:F83)</f>
        <v>0</v>
      </c>
      <c r="I83" s="10"/>
      <c r="J83" s="10"/>
    </row>
    <row r="84" spans="1:10" x14ac:dyDescent="0.25">
      <c r="A84" s="22">
        <f t="shared" si="34"/>
        <v>58059</v>
      </c>
      <c r="B84" s="10">
        <f>+'2017AB'!B84+Unrefunded!B84</f>
        <v>0</v>
      </c>
      <c r="C84" s="10">
        <f>+'2017AB'!C84+Unrefunded!C84</f>
        <v>0</v>
      </c>
      <c r="D84" s="10">
        <f>+'2017AB'!D84+Unrefunded!D84</f>
        <v>0</v>
      </c>
      <c r="E84" s="10">
        <f>+'2017AB'!E84+Unrefunded!E84</f>
        <v>0</v>
      </c>
      <c r="F84" s="10">
        <f t="shared" si="32"/>
        <v>0</v>
      </c>
      <c r="I84" s="10"/>
      <c r="J84" s="10"/>
    </row>
    <row r="85" spans="1:10" x14ac:dyDescent="0.25">
      <c r="A85" s="22">
        <f t="shared" si="34"/>
        <v>58241</v>
      </c>
      <c r="B85" s="10">
        <f>+'2017AB'!B85+Unrefunded!B85</f>
        <v>0</v>
      </c>
      <c r="C85" s="10">
        <f>+'2017AB'!C85+Unrefunded!C85</f>
        <v>0</v>
      </c>
      <c r="D85" s="10">
        <f>+'2017AB'!D85+Unrefunded!D85</f>
        <v>0</v>
      </c>
      <c r="E85" s="10">
        <f>+'2017AB'!E85+Unrefunded!E85</f>
        <v>0</v>
      </c>
      <c r="F85" s="10">
        <f t="shared" si="32"/>
        <v>0</v>
      </c>
      <c r="G85" s="10">
        <f t="shared" ref="G85" si="43">SUM(F84:F85)</f>
        <v>0</v>
      </c>
      <c r="I85" s="10"/>
      <c r="J85" s="10"/>
    </row>
    <row r="86" spans="1:10" x14ac:dyDescent="0.25">
      <c r="A86" s="22">
        <f t="shared" si="34"/>
        <v>58424</v>
      </c>
      <c r="B86" s="10">
        <f>+'2017AB'!B86+Unrefunded!B86</f>
        <v>0</v>
      </c>
      <c r="C86" s="10">
        <f>+'2017AB'!C86+Unrefunded!C86</f>
        <v>0</v>
      </c>
      <c r="D86" s="10">
        <f>+'2017AB'!D86+Unrefunded!D86</f>
        <v>0</v>
      </c>
      <c r="E86" s="10">
        <f>+'2017AB'!E86+Unrefunded!E86</f>
        <v>0</v>
      </c>
      <c r="F86" s="10">
        <f t="shared" si="32"/>
        <v>0</v>
      </c>
      <c r="I86" s="10"/>
      <c r="J86" s="10"/>
    </row>
    <row r="87" spans="1:10" x14ac:dyDescent="0.25">
      <c r="A87" s="22">
        <f t="shared" si="34"/>
        <v>58607</v>
      </c>
      <c r="B87" s="10">
        <f>+'2017AB'!B87+Unrefunded!B87</f>
        <v>0</v>
      </c>
      <c r="C87" s="10">
        <f>+'2017AB'!C87+Unrefunded!C87</f>
        <v>0</v>
      </c>
      <c r="D87" s="10">
        <f>+'2017AB'!D87+Unrefunded!D87</f>
        <v>0</v>
      </c>
      <c r="E87" s="10">
        <f>+'2017AB'!E87+Unrefunded!E87</f>
        <v>0</v>
      </c>
      <c r="F87" s="10">
        <f t="shared" si="32"/>
        <v>0</v>
      </c>
      <c r="G87" s="10">
        <f t="shared" ref="G87" si="44">SUM(F86:F87)</f>
        <v>0</v>
      </c>
      <c r="I87" s="10"/>
      <c r="J87" s="10"/>
    </row>
    <row r="88" spans="1:10" x14ac:dyDescent="0.25">
      <c r="B88" s="10"/>
      <c r="C88" s="10"/>
      <c r="D88" s="10"/>
      <c r="E88" s="10"/>
      <c r="F88" s="10"/>
      <c r="G88" s="10"/>
    </row>
    <row r="89" spans="1:10" ht="6.95" customHeight="1" x14ac:dyDescent="0.25">
      <c r="B89" s="28"/>
      <c r="C89" s="28"/>
      <c r="D89" s="28"/>
      <c r="E89" s="28"/>
      <c r="F89" s="28"/>
      <c r="G89" s="28"/>
    </row>
    <row r="90" spans="1:10" ht="15.75" thickBot="1" x14ac:dyDescent="0.3">
      <c r="B90" s="27">
        <f t="shared" ref="B90:G90" si="45">SUM(B5:B89)</f>
        <v>2973999268.2000003</v>
      </c>
      <c r="C90" s="27">
        <f t="shared" si="45"/>
        <v>2804839188.75</v>
      </c>
      <c r="D90" s="27">
        <f t="shared" si="45"/>
        <v>6781635420.9000025</v>
      </c>
      <c r="E90" s="27">
        <f t="shared" si="45"/>
        <v>0</v>
      </c>
      <c r="F90" s="27">
        <f t="shared" si="45"/>
        <v>12560473877.85</v>
      </c>
      <c r="G90" s="27">
        <f t="shared" si="45"/>
        <v>12560473877.85</v>
      </c>
    </row>
    <row r="91" spans="1:10" ht="15.75" thickTop="1" x14ac:dyDescent="0.25"/>
    <row r="92" spans="1:10" x14ac:dyDescent="0.25">
      <c r="F92" s="10"/>
    </row>
  </sheetData>
  <mergeCells count="2">
    <mergeCell ref="B1:F1"/>
    <mergeCell ref="B2:F2"/>
  </mergeCells>
  <phoneticPr fontId="0" type="noConversion"/>
  <pageMargins left="0.75" right="0.75" top="0.75" bottom="0.75" header="0.5" footer="0.5"/>
  <pageSetup scale="8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Normal="100" zoomScaleSheetLayoutView="100" workbookViewId="0">
      <pane xSplit="1" ySplit="4" topLeftCell="B5" activePane="bottomRight" state="frozen"/>
      <selection activeCell="E79" sqref="E79"/>
      <selection pane="topRight" activeCell="E79" sqref="E79"/>
      <selection pane="bottomLeft" activeCell="E79" sqref="E79"/>
      <selection pane="bottomRight" activeCell="B6" sqref="B6"/>
    </sheetView>
  </sheetViews>
  <sheetFormatPr defaultColWidth="10.6640625" defaultRowHeight="12.75" x14ac:dyDescent="0.2"/>
  <cols>
    <col min="1" max="1" width="15.83203125" style="3" customWidth="1"/>
    <col min="2" max="5" width="19.83203125" style="1" customWidth="1"/>
    <col min="6" max="6" width="20.83203125" style="1" customWidth="1"/>
    <col min="7" max="7" width="19.83203125" style="1" customWidth="1"/>
    <col min="8" max="8" width="14.83203125" style="1" customWidth="1"/>
    <col min="9" max="16384" width="10.6640625" style="1"/>
  </cols>
  <sheetData>
    <row r="1" spans="1:7" s="97" customFormat="1" ht="18.75" x14ac:dyDescent="0.3">
      <c r="A1" s="105" t="s">
        <v>109</v>
      </c>
      <c r="B1" s="105"/>
      <c r="C1" s="105"/>
      <c r="D1" s="105"/>
      <c r="E1" s="105"/>
      <c r="F1" s="105"/>
      <c r="G1" s="96"/>
    </row>
    <row r="2" spans="1:7" ht="15.75" x14ac:dyDescent="0.25">
      <c r="A2" s="22"/>
      <c r="B2" s="115"/>
      <c r="C2" s="115"/>
      <c r="D2" s="115"/>
      <c r="E2" s="115"/>
      <c r="F2" s="115"/>
      <c r="G2" s="8"/>
    </row>
    <row r="3" spans="1:7" ht="24.95" customHeight="1" x14ac:dyDescent="0.2">
      <c r="A3" s="23" t="s">
        <v>47</v>
      </c>
      <c r="B3" s="24"/>
      <c r="C3" s="24"/>
      <c r="D3" s="52" t="s">
        <v>5</v>
      </c>
      <c r="E3" s="25" t="s">
        <v>21</v>
      </c>
      <c r="F3" s="25"/>
      <c r="G3" s="25" t="s">
        <v>24</v>
      </c>
    </row>
    <row r="4" spans="1:7" ht="14.25" x14ac:dyDescent="0.2">
      <c r="A4" s="26" t="s">
        <v>48</v>
      </c>
      <c r="B4" s="24" t="s">
        <v>1</v>
      </c>
      <c r="C4" s="24" t="s">
        <v>3</v>
      </c>
      <c r="D4" s="51" t="s">
        <v>3</v>
      </c>
      <c r="E4" s="24" t="s">
        <v>3</v>
      </c>
      <c r="F4" s="24" t="s">
        <v>4</v>
      </c>
      <c r="G4" s="24" t="s">
        <v>4</v>
      </c>
    </row>
    <row r="5" spans="1:7" ht="15" x14ac:dyDescent="0.25">
      <c r="A5" s="22">
        <v>43631</v>
      </c>
      <c r="B5" s="10">
        <f>'Series Detail'!P15+'Series Detail'!X15</f>
        <v>0</v>
      </c>
      <c r="C5" s="10">
        <f>'Series Detail'!R15+'Series Detail'!Z15</f>
        <v>6210375</v>
      </c>
      <c r="D5" s="10">
        <f>'Series Detail'!S15+'Series Detail'!AA15</f>
        <v>0</v>
      </c>
      <c r="E5" s="10">
        <f>'Series Detail'!T15</f>
        <v>0</v>
      </c>
      <c r="F5" s="10">
        <f t="shared" ref="F5:F67" si="0">SUM(B5:E5)</f>
        <v>6210375</v>
      </c>
      <c r="G5" s="10">
        <f>F5</f>
        <v>6210375</v>
      </c>
    </row>
    <row r="6" spans="1:7" ht="15" x14ac:dyDescent="0.25">
      <c r="A6" s="22">
        <f t="shared" ref="A6:A67" si="1">EDATE(A5,6)</f>
        <v>43814</v>
      </c>
      <c r="B6" s="10">
        <f>'Series Detail'!P16+'Series Detail'!X16</f>
        <v>0</v>
      </c>
      <c r="C6" s="10">
        <f>'Series Detail'!R16+'Series Detail'!Z16</f>
        <v>6210375</v>
      </c>
      <c r="D6" s="10">
        <f>'Series Detail'!S16+'Series Detail'!AA16</f>
        <v>0</v>
      </c>
      <c r="E6" s="10">
        <f>'Series Detail'!T16</f>
        <v>0</v>
      </c>
      <c r="F6" s="10">
        <f t="shared" si="0"/>
        <v>6210375</v>
      </c>
      <c r="G6" s="8"/>
    </row>
    <row r="7" spans="1:7" ht="15" x14ac:dyDescent="0.25">
      <c r="A7" s="22">
        <f t="shared" si="1"/>
        <v>43997</v>
      </c>
      <c r="B7" s="10">
        <f>'Series Detail'!P17+'Series Detail'!X17</f>
        <v>0</v>
      </c>
      <c r="C7" s="10">
        <f>'Series Detail'!R17+'Series Detail'!Z17</f>
        <v>6210375</v>
      </c>
      <c r="D7" s="10">
        <f>'Series Detail'!S17+'Series Detail'!AA17</f>
        <v>0</v>
      </c>
      <c r="E7" s="10">
        <f>'Series Detail'!T17</f>
        <v>0</v>
      </c>
      <c r="F7" s="10">
        <f t="shared" si="0"/>
        <v>6210375</v>
      </c>
      <c r="G7" s="10">
        <f t="shared" ref="G7" si="2">+F6+F7</f>
        <v>12420750</v>
      </c>
    </row>
    <row r="8" spans="1:7" ht="15" x14ac:dyDescent="0.25">
      <c r="A8" s="22">
        <f t="shared" si="1"/>
        <v>44180</v>
      </c>
      <c r="B8" s="10">
        <f>'Series Detail'!P18+'Series Detail'!X18</f>
        <v>0</v>
      </c>
      <c r="C8" s="10">
        <f>'Series Detail'!R18+'Series Detail'!Z18</f>
        <v>6210375</v>
      </c>
      <c r="D8" s="10">
        <f>'Series Detail'!S18+'Series Detail'!AA18</f>
        <v>0</v>
      </c>
      <c r="E8" s="10">
        <f>'Series Detail'!T18</f>
        <v>0</v>
      </c>
      <c r="F8" s="10">
        <f t="shared" si="0"/>
        <v>6210375</v>
      </c>
      <c r="G8" s="8"/>
    </row>
    <row r="9" spans="1:7" ht="15" x14ac:dyDescent="0.25">
      <c r="A9" s="22">
        <f t="shared" si="1"/>
        <v>44362</v>
      </c>
      <c r="B9" s="10">
        <f>'Series Detail'!P19+'Series Detail'!X19</f>
        <v>0</v>
      </c>
      <c r="C9" s="10">
        <f>'Series Detail'!R19+'Series Detail'!Z19</f>
        <v>6210375</v>
      </c>
      <c r="D9" s="10">
        <f>'Series Detail'!S19+'Series Detail'!AA19</f>
        <v>0</v>
      </c>
      <c r="E9" s="10">
        <f>'Series Detail'!T19</f>
        <v>0</v>
      </c>
      <c r="F9" s="10">
        <f t="shared" si="0"/>
        <v>6210375</v>
      </c>
      <c r="G9" s="10">
        <f t="shared" ref="G9" si="3">+F8+F9</f>
        <v>12420750</v>
      </c>
    </row>
    <row r="10" spans="1:7" ht="15" x14ac:dyDescent="0.25">
      <c r="A10" s="22">
        <f t="shared" si="1"/>
        <v>44545</v>
      </c>
      <c r="B10" s="10">
        <f>'Series Detail'!P20+'Series Detail'!X20</f>
        <v>0</v>
      </c>
      <c r="C10" s="10">
        <f>'Series Detail'!R20+'Series Detail'!Z20</f>
        <v>6210375</v>
      </c>
      <c r="D10" s="10">
        <f>'Series Detail'!S20+'Series Detail'!AA20</f>
        <v>0</v>
      </c>
      <c r="E10" s="10">
        <f>'Series Detail'!T20</f>
        <v>0</v>
      </c>
      <c r="F10" s="10">
        <f t="shared" si="0"/>
        <v>6210375</v>
      </c>
      <c r="G10" s="8"/>
    </row>
    <row r="11" spans="1:7" ht="15" x14ac:dyDescent="0.25">
      <c r="A11" s="22">
        <f t="shared" si="1"/>
        <v>44727</v>
      </c>
      <c r="B11" s="10">
        <f>'Series Detail'!P21+'Series Detail'!X21</f>
        <v>0</v>
      </c>
      <c r="C11" s="10">
        <f>'Series Detail'!R21+'Series Detail'!Z21</f>
        <v>6210375</v>
      </c>
      <c r="D11" s="10">
        <f>'Series Detail'!S21+'Series Detail'!AA21</f>
        <v>0</v>
      </c>
      <c r="E11" s="10">
        <f>'Series Detail'!T21</f>
        <v>0</v>
      </c>
      <c r="F11" s="10">
        <f t="shared" si="0"/>
        <v>6210375</v>
      </c>
      <c r="G11" s="10">
        <f t="shared" ref="G11" si="4">+F10+F11</f>
        <v>12420750</v>
      </c>
    </row>
    <row r="12" spans="1:7" ht="15" x14ac:dyDescent="0.25">
      <c r="A12" s="22">
        <f t="shared" si="1"/>
        <v>44910</v>
      </c>
      <c r="B12" s="10">
        <f>'Series Detail'!P22+'Series Detail'!X22</f>
        <v>0</v>
      </c>
      <c r="C12" s="10">
        <f>'Series Detail'!R22+'Series Detail'!Z22</f>
        <v>6210375</v>
      </c>
      <c r="D12" s="10">
        <f>'Series Detail'!S22+'Series Detail'!AA22</f>
        <v>0</v>
      </c>
      <c r="E12" s="10">
        <f>'Series Detail'!T22</f>
        <v>0</v>
      </c>
      <c r="F12" s="10">
        <f t="shared" si="0"/>
        <v>6210375</v>
      </c>
      <c r="G12" s="8"/>
    </row>
    <row r="13" spans="1:7" ht="15" x14ac:dyDescent="0.25">
      <c r="A13" s="22">
        <f t="shared" si="1"/>
        <v>45092</v>
      </c>
      <c r="B13" s="10">
        <f>'Series Detail'!P23+'Series Detail'!X23</f>
        <v>0</v>
      </c>
      <c r="C13" s="10">
        <f>'Series Detail'!R23+'Series Detail'!Z23</f>
        <v>6210375</v>
      </c>
      <c r="D13" s="10">
        <f>'Series Detail'!S23+'Series Detail'!AA23</f>
        <v>0</v>
      </c>
      <c r="E13" s="10">
        <f>'Series Detail'!T23</f>
        <v>0</v>
      </c>
      <c r="F13" s="10">
        <f t="shared" si="0"/>
        <v>6210375</v>
      </c>
      <c r="G13" s="10">
        <f t="shared" ref="G13" si="5">+F12+F13</f>
        <v>12420750</v>
      </c>
    </row>
    <row r="14" spans="1:7" ht="15" x14ac:dyDescent="0.25">
      <c r="A14" s="22">
        <f t="shared" si="1"/>
        <v>45275</v>
      </c>
      <c r="B14" s="10">
        <f>'Series Detail'!P24+'Series Detail'!X24</f>
        <v>0</v>
      </c>
      <c r="C14" s="10">
        <f>'Series Detail'!R24+'Series Detail'!Z24</f>
        <v>6210375</v>
      </c>
      <c r="D14" s="10">
        <f>'Series Detail'!S24+'Series Detail'!AA24</f>
        <v>0</v>
      </c>
      <c r="E14" s="10">
        <f>'Series Detail'!T24</f>
        <v>0</v>
      </c>
      <c r="F14" s="10">
        <f t="shared" si="0"/>
        <v>6210375</v>
      </c>
      <c r="G14" s="8"/>
    </row>
    <row r="15" spans="1:7" ht="15" x14ac:dyDescent="0.25">
      <c r="A15" s="22">
        <f t="shared" si="1"/>
        <v>45458</v>
      </c>
      <c r="B15" s="10">
        <f>'Series Detail'!P25+'Series Detail'!X25</f>
        <v>0</v>
      </c>
      <c r="C15" s="10">
        <f>'Series Detail'!R25+'Series Detail'!Z25</f>
        <v>6210375</v>
      </c>
      <c r="D15" s="10">
        <f>'Series Detail'!S25+'Series Detail'!AA25</f>
        <v>0</v>
      </c>
      <c r="E15" s="10">
        <f>'Series Detail'!T25</f>
        <v>0</v>
      </c>
      <c r="F15" s="10">
        <f t="shared" si="0"/>
        <v>6210375</v>
      </c>
      <c r="G15" s="10">
        <f t="shared" ref="G15" si="6">+F14+F15</f>
        <v>12420750</v>
      </c>
    </row>
    <row r="16" spans="1:7" ht="15" x14ac:dyDescent="0.25">
      <c r="A16" s="22">
        <f t="shared" si="1"/>
        <v>45641</v>
      </c>
      <c r="B16" s="10">
        <f>'Series Detail'!P26+'Series Detail'!X26</f>
        <v>0</v>
      </c>
      <c r="C16" s="10">
        <f>'Series Detail'!R26+'Series Detail'!Z26</f>
        <v>6210375</v>
      </c>
      <c r="D16" s="10">
        <f>'Series Detail'!S26+'Series Detail'!AA26</f>
        <v>0</v>
      </c>
      <c r="E16" s="10">
        <f>'Series Detail'!T26</f>
        <v>0</v>
      </c>
      <c r="F16" s="10">
        <f t="shared" si="0"/>
        <v>6210375</v>
      </c>
      <c r="G16" s="8"/>
    </row>
    <row r="17" spans="1:7" ht="15" x14ac:dyDescent="0.25">
      <c r="A17" s="22">
        <f t="shared" si="1"/>
        <v>45823</v>
      </c>
      <c r="B17" s="10">
        <f>'Series Detail'!P27+'Series Detail'!X27</f>
        <v>0</v>
      </c>
      <c r="C17" s="10">
        <f>'Series Detail'!R27+'Series Detail'!Z27</f>
        <v>6210375</v>
      </c>
      <c r="D17" s="10">
        <f>'Series Detail'!S27+'Series Detail'!AA27</f>
        <v>0</v>
      </c>
      <c r="E17" s="10">
        <f>'Series Detail'!T27</f>
        <v>0</v>
      </c>
      <c r="F17" s="10">
        <f t="shared" si="0"/>
        <v>6210375</v>
      </c>
      <c r="G17" s="10">
        <f t="shared" ref="G17" si="7">+F16+F17</f>
        <v>12420750</v>
      </c>
    </row>
    <row r="18" spans="1:7" ht="15" x14ac:dyDescent="0.25">
      <c r="A18" s="22">
        <f t="shared" si="1"/>
        <v>46006</v>
      </c>
      <c r="B18" s="10">
        <f>'Series Detail'!P28+'Series Detail'!X28</f>
        <v>5610000</v>
      </c>
      <c r="C18" s="10">
        <f>'Series Detail'!R28+'Series Detail'!Z28</f>
        <v>6210375</v>
      </c>
      <c r="D18" s="10">
        <f>'Series Detail'!S28+'Series Detail'!AA28</f>
        <v>0</v>
      </c>
      <c r="E18" s="10">
        <f>'Series Detail'!T28</f>
        <v>0</v>
      </c>
      <c r="F18" s="10">
        <f t="shared" si="0"/>
        <v>11820375</v>
      </c>
      <c r="G18" s="8"/>
    </row>
    <row r="19" spans="1:7" ht="15" x14ac:dyDescent="0.25">
      <c r="A19" s="22">
        <f t="shared" si="1"/>
        <v>46188</v>
      </c>
      <c r="B19" s="10">
        <f>'Series Detail'!P29+'Series Detail'!X29</f>
        <v>0</v>
      </c>
      <c r="C19" s="10">
        <f>'Series Detail'!R29+'Series Detail'!Z29</f>
        <v>6070125</v>
      </c>
      <c r="D19" s="10">
        <f>'Series Detail'!S29+'Series Detail'!AA29</f>
        <v>0</v>
      </c>
      <c r="E19" s="10">
        <f>'Series Detail'!T29</f>
        <v>0</v>
      </c>
      <c r="F19" s="10">
        <f t="shared" si="0"/>
        <v>6070125</v>
      </c>
      <c r="G19" s="10">
        <f t="shared" ref="G19" si="8">+F18+F19</f>
        <v>17890500</v>
      </c>
    </row>
    <row r="20" spans="1:7" ht="15" x14ac:dyDescent="0.25">
      <c r="A20" s="22">
        <f t="shared" si="1"/>
        <v>46371</v>
      </c>
      <c r="B20" s="10">
        <f>'Series Detail'!P30+'Series Detail'!X30</f>
        <v>16325000</v>
      </c>
      <c r="C20" s="10">
        <f>'Series Detail'!R30+'Series Detail'!Z30</f>
        <v>6070125</v>
      </c>
      <c r="D20" s="10">
        <f>'Series Detail'!S30+'Series Detail'!AA30</f>
        <v>0</v>
      </c>
      <c r="E20" s="10">
        <f>'Series Detail'!T30</f>
        <v>0</v>
      </c>
      <c r="F20" s="10">
        <f t="shared" si="0"/>
        <v>22395125</v>
      </c>
      <c r="G20" s="8"/>
    </row>
    <row r="21" spans="1:7" ht="15" x14ac:dyDescent="0.25">
      <c r="A21" s="22">
        <f t="shared" si="1"/>
        <v>46553</v>
      </c>
      <c r="B21" s="10">
        <f>'Series Detail'!P31+'Series Detail'!X31</f>
        <v>0</v>
      </c>
      <c r="C21" s="10">
        <f>'Series Detail'!R31+'Series Detail'!Z31</f>
        <v>5662000</v>
      </c>
      <c r="D21" s="10">
        <f>'Series Detail'!S31+'Series Detail'!AA31</f>
        <v>0</v>
      </c>
      <c r="E21" s="10">
        <f>'Series Detail'!T31</f>
        <v>0</v>
      </c>
      <c r="F21" s="10">
        <f t="shared" si="0"/>
        <v>5662000</v>
      </c>
      <c r="G21" s="10">
        <f t="shared" ref="G21" si="9">+F20+F21</f>
        <v>28057125</v>
      </c>
    </row>
    <row r="22" spans="1:7" ht="15" x14ac:dyDescent="0.25">
      <c r="A22" s="22">
        <f t="shared" si="1"/>
        <v>46736</v>
      </c>
      <c r="B22" s="10">
        <f>'Series Detail'!P32+'Series Detail'!X32</f>
        <v>1880000</v>
      </c>
      <c r="C22" s="10">
        <f>'Series Detail'!R32+'Series Detail'!Z32</f>
        <v>5662000</v>
      </c>
      <c r="D22" s="10">
        <f>'Series Detail'!S32+'Series Detail'!AA32</f>
        <v>0</v>
      </c>
      <c r="E22" s="10">
        <f>'Series Detail'!T32</f>
        <v>0</v>
      </c>
      <c r="F22" s="10">
        <f t="shared" si="0"/>
        <v>7542000</v>
      </c>
      <c r="G22" s="8"/>
    </row>
    <row r="23" spans="1:7" ht="15" x14ac:dyDescent="0.25">
      <c r="A23" s="22">
        <f t="shared" si="1"/>
        <v>46919</v>
      </c>
      <c r="B23" s="10">
        <f>'Series Detail'!P33+'Series Detail'!X33</f>
        <v>0</v>
      </c>
      <c r="C23" s="10">
        <f>'Series Detail'!R33+'Series Detail'!Z33</f>
        <v>5615000</v>
      </c>
      <c r="D23" s="10">
        <f>'Series Detail'!S33+'Series Detail'!AA33</f>
        <v>0</v>
      </c>
      <c r="E23" s="10">
        <f>'Series Detail'!T33</f>
        <v>0</v>
      </c>
      <c r="F23" s="10">
        <f t="shared" si="0"/>
        <v>5615000</v>
      </c>
      <c r="G23" s="10">
        <f t="shared" ref="G23" si="10">+F22+F23</f>
        <v>13157000</v>
      </c>
    </row>
    <row r="24" spans="1:7" ht="15" x14ac:dyDescent="0.25">
      <c r="A24" s="22">
        <f t="shared" si="1"/>
        <v>47102</v>
      </c>
      <c r="B24" s="10">
        <f>'Series Detail'!P34+'Series Detail'!X34</f>
        <v>17520000</v>
      </c>
      <c r="C24" s="10">
        <f>'Series Detail'!R34+'Series Detail'!Z34</f>
        <v>5615000</v>
      </c>
      <c r="D24" s="10">
        <f>'Series Detail'!S34+'Series Detail'!AA34</f>
        <v>0</v>
      </c>
      <c r="E24" s="10">
        <f>'Series Detail'!T34</f>
        <v>0</v>
      </c>
      <c r="F24" s="10">
        <f t="shared" si="0"/>
        <v>23135000</v>
      </c>
      <c r="G24" s="8"/>
    </row>
    <row r="25" spans="1:7" ht="15" x14ac:dyDescent="0.25">
      <c r="A25" s="22">
        <f t="shared" si="1"/>
        <v>47284</v>
      </c>
      <c r="B25" s="10">
        <f>'Series Detail'!P35+'Series Detail'!X35</f>
        <v>0</v>
      </c>
      <c r="C25" s="10">
        <f>'Series Detail'!R35+'Series Detail'!Z35</f>
        <v>5177000</v>
      </c>
      <c r="D25" s="10">
        <f>'Series Detail'!S35+'Series Detail'!AA35</f>
        <v>0</v>
      </c>
      <c r="E25" s="10">
        <f>'Series Detail'!T35</f>
        <v>0</v>
      </c>
      <c r="F25" s="10">
        <f t="shared" si="0"/>
        <v>5177000</v>
      </c>
      <c r="G25" s="10">
        <f t="shared" ref="G25" si="11">+F24+F25</f>
        <v>28312000</v>
      </c>
    </row>
    <row r="26" spans="1:7" ht="15" x14ac:dyDescent="0.25">
      <c r="A26" s="22">
        <f t="shared" si="1"/>
        <v>47467</v>
      </c>
      <c r="B26" s="10">
        <f>'Series Detail'!P36+'Series Detail'!X36</f>
        <v>0</v>
      </c>
      <c r="C26" s="10">
        <f>'Series Detail'!R36+'Series Detail'!Z36</f>
        <v>5177000</v>
      </c>
      <c r="D26" s="10">
        <f>'Series Detail'!S36+'Series Detail'!AA36</f>
        <v>0</v>
      </c>
      <c r="E26" s="10">
        <f>'Series Detail'!T36</f>
        <v>0</v>
      </c>
      <c r="F26" s="10">
        <f t="shared" si="0"/>
        <v>5177000</v>
      </c>
      <c r="G26" s="8"/>
    </row>
    <row r="27" spans="1:7" ht="15" x14ac:dyDescent="0.25">
      <c r="A27" s="22">
        <f t="shared" si="1"/>
        <v>47649</v>
      </c>
      <c r="B27" s="10">
        <f>'Series Detail'!P37+'Series Detail'!X37</f>
        <v>0</v>
      </c>
      <c r="C27" s="10">
        <f>'Series Detail'!R37+'Series Detail'!Z37</f>
        <v>5177000</v>
      </c>
      <c r="D27" s="10">
        <f>'Series Detail'!S37+'Series Detail'!AA37</f>
        <v>0</v>
      </c>
      <c r="E27" s="10">
        <f>'Series Detail'!T37</f>
        <v>0</v>
      </c>
      <c r="F27" s="10">
        <f t="shared" si="0"/>
        <v>5177000</v>
      </c>
      <c r="G27" s="10">
        <f t="shared" ref="G27" si="12">+F26+F27</f>
        <v>10354000</v>
      </c>
    </row>
    <row r="28" spans="1:7" ht="15" x14ac:dyDescent="0.25">
      <c r="A28" s="22">
        <f t="shared" si="1"/>
        <v>47832</v>
      </c>
      <c r="B28" s="10">
        <f>'Series Detail'!P38+'Series Detail'!X38</f>
        <v>5360000</v>
      </c>
      <c r="C28" s="10">
        <f>'Series Detail'!R38+'Series Detail'!Z38</f>
        <v>5177000</v>
      </c>
      <c r="D28" s="10">
        <f>'Series Detail'!S38+'Series Detail'!AA38</f>
        <v>0</v>
      </c>
      <c r="E28" s="10">
        <f>'Series Detail'!T38</f>
        <v>0</v>
      </c>
      <c r="F28" s="10">
        <f t="shared" si="0"/>
        <v>10537000</v>
      </c>
      <c r="G28" s="8"/>
    </row>
    <row r="29" spans="1:7" ht="15" x14ac:dyDescent="0.25">
      <c r="A29" s="22">
        <f t="shared" si="1"/>
        <v>48014</v>
      </c>
      <c r="B29" s="10">
        <f>'Series Detail'!P39+'Series Detail'!X39</f>
        <v>0</v>
      </c>
      <c r="C29" s="10">
        <f>'Series Detail'!R39+'Series Detail'!Z39</f>
        <v>5043000</v>
      </c>
      <c r="D29" s="10">
        <f>'Series Detail'!S39+'Series Detail'!AA39</f>
        <v>0</v>
      </c>
      <c r="E29" s="10">
        <f>'Series Detail'!T39</f>
        <v>0</v>
      </c>
      <c r="F29" s="10">
        <f t="shared" si="0"/>
        <v>5043000</v>
      </c>
      <c r="G29" s="10">
        <f t="shared" ref="G29" si="13">+F28+F29</f>
        <v>15580000</v>
      </c>
    </row>
    <row r="30" spans="1:7" ht="15" x14ac:dyDescent="0.25">
      <c r="A30" s="22">
        <f t="shared" si="1"/>
        <v>48197</v>
      </c>
      <c r="B30" s="10">
        <f>'Series Detail'!P40+'Series Detail'!X40</f>
        <v>2705000</v>
      </c>
      <c r="C30" s="10">
        <f>'Series Detail'!R40+'Series Detail'!Z40</f>
        <v>6463751.25</v>
      </c>
      <c r="D30" s="10">
        <f>'Series Detail'!S40+'Series Detail'!AA40</f>
        <v>0</v>
      </c>
      <c r="E30" s="10">
        <f>'Series Detail'!T40</f>
        <v>0</v>
      </c>
      <c r="F30" s="10">
        <f t="shared" si="0"/>
        <v>9168751.25</v>
      </c>
      <c r="G30" s="8"/>
    </row>
    <row r="31" spans="1:7" ht="15" x14ac:dyDescent="0.25">
      <c r="A31" s="22">
        <f t="shared" si="1"/>
        <v>48380</v>
      </c>
      <c r="B31" s="10">
        <f>'Series Detail'!P41+'Series Detail'!X41</f>
        <v>0</v>
      </c>
      <c r="C31" s="10">
        <f>'Series Detail'!R41+'Series Detail'!Z41</f>
        <v>6396126.25</v>
      </c>
      <c r="D31" s="10">
        <f>'Series Detail'!S41+'Series Detail'!AA41</f>
        <v>0</v>
      </c>
      <c r="E31" s="10">
        <f>'Series Detail'!T41</f>
        <v>0</v>
      </c>
      <c r="F31" s="10">
        <f t="shared" si="0"/>
        <v>6396126.25</v>
      </c>
      <c r="G31" s="10">
        <f t="shared" ref="G31" si="14">+F30+F31</f>
        <v>15564877.5</v>
      </c>
    </row>
    <row r="32" spans="1:7" ht="15" x14ac:dyDescent="0.25">
      <c r="A32" s="22">
        <f t="shared" si="1"/>
        <v>48563</v>
      </c>
      <c r="B32" s="10">
        <f>'Series Detail'!P42+'Series Detail'!X42</f>
        <v>2855000</v>
      </c>
      <c r="C32" s="10">
        <f>'Series Detail'!R42+'Series Detail'!Z42</f>
        <v>6396126.25</v>
      </c>
      <c r="D32" s="10">
        <f>'Series Detail'!S42+'Series Detail'!AA42</f>
        <v>0</v>
      </c>
      <c r="E32" s="10">
        <f>'Series Detail'!T42</f>
        <v>0</v>
      </c>
      <c r="F32" s="10">
        <f t="shared" si="0"/>
        <v>9251126.25</v>
      </c>
      <c r="G32" s="8"/>
    </row>
    <row r="33" spans="1:7" ht="15" x14ac:dyDescent="0.25">
      <c r="A33" s="22">
        <f t="shared" si="1"/>
        <v>48745</v>
      </c>
      <c r="B33" s="10">
        <f>'Series Detail'!P43+'Series Detail'!X43</f>
        <v>0</v>
      </c>
      <c r="C33" s="10">
        <f>'Series Detail'!R43+'Series Detail'!Z43</f>
        <v>6324751.25</v>
      </c>
      <c r="D33" s="10">
        <f>'Series Detail'!S43+'Series Detail'!AA43</f>
        <v>0</v>
      </c>
      <c r="E33" s="10">
        <f>'Series Detail'!T43</f>
        <v>0</v>
      </c>
      <c r="F33" s="10">
        <f t="shared" si="0"/>
        <v>6324751.25</v>
      </c>
      <c r="G33" s="10">
        <f t="shared" ref="G33" si="15">+F32+F33</f>
        <v>15575877.5</v>
      </c>
    </row>
    <row r="34" spans="1:7" ht="15" x14ac:dyDescent="0.25">
      <c r="A34" s="22">
        <f t="shared" si="1"/>
        <v>48928</v>
      </c>
      <c r="B34" s="10">
        <f>'Series Detail'!P44+'Series Detail'!X44</f>
        <v>2995000</v>
      </c>
      <c r="C34" s="10">
        <f>'Series Detail'!R44+'Series Detail'!Z44</f>
        <v>6324751.25</v>
      </c>
      <c r="D34" s="10">
        <f>'Series Detail'!S44+'Series Detail'!AA44</f>
        <v>0</v>
      </c>
      <c r="E34" s="10">
        <f>'Series Detail'!T44</f>
        <v>0</v>
      </c>
      <c r="F34" s="10">
        <f t="shared" si="0"/>
        <v>9319751.25</v>
      </c>
      <c r="G34" s="8"/>
    </row>
    <row r="35" spans="1:7" ht="15" x14ac:dyDescent="0.25">
      <c r="A35" s="22">
        <f t="shared" si="1"/>
        <v>49110</v>
      </c>
      <c r="B35" s="10">
        <f>'Series Detail'!P45+'Series Detail'!X45</f>
        <v>0</v>
      </c>
      <c r="C35" s="10">
        <f>'Series Detail'!R45+'Series Detail'!Z45</f>
        <v>6249876.25</v>
      </c>
      <c r="D35" s="10">
        <f>'Series Detail'!S45+'Series Detail'!AA45</f>
        <v>0</v>
      </c>
      <c r="E35" s="10">
        <f>'Series Detail'!T45</f>
        <v>0</v>
      </c>
      <c r="F35" s="10">
        <f t="shared" si="0"/>
        <v>6249876.25</v>
      </c>
      <c r="G35" s="10">
        <f t="shared" ref="G35" si="16">+F34+F35</f>
        <v>15569627.5</v>
      </c>
    </row>
    <row r="36" spans="1:7" ht="15" x14ac:dyDescent="0.25">
      <c r="A36" s="22">
        <f t="shared" si="1"/>
        <v>49293</v>
      </c>
      <c r="B36" s="10">
        <f>'Series Detail'!P46+'Series Detail'!X46</f>
        <v>3160000</v>
      </c>
      <c r="C36" s="10">
        <f>'Series Detail'!R46+'Series Detail'!Z46</f>
        <v>6249876.25</v>
      </c>
      <c r="D36" s="10">
        <f>'Series Detail'!S46+'Series Detail'!AA46</f>
        <v>0</v>
      </c>
      <c r="E36" s="10">
        <f>'Series Detail'!T46</f>
        <v>0</v>
      </c>
      <c r="F36" s="10">
        <f t="shared" si="0"/>
        <v>9409876.25</v>
      </c>
      <c r="G36" s="8"/>
    </row>
    <row r="37" spans="1:7" ht="15" x14ac:dyDescent="0.25">
      <c r="A37" s="22">
        <f t="shared" si="1"/>
        <v>49475</v>
      </c>
      <c r="B37" s="10">
        <f>'Series Detail'!P47+'Series Detail'!X47</f>
        <v>0</v>
      </c>
      <c r="C37" s="10">
        <f>'Series Detail'!R47+'Series Detail'!Z47</f>
        <v>6170876.25</v>
      </c>
      <c r="D37" s="10">
        <f>'Series Detail'!S47+'Series Detail'!AA47</f>
        <v>0</v>
      </c>
      <c r="E37" s="10">
        <f>'Series Detail'!T47</f>
        <v>0</v>
      </c>
      <c r="F37" s="10">
        <f t="shared" si="0"/>
        <v>6170876.25</v>
      </c>
      <c r="G37" s="10">
        <f t="shared" ref="G37" si="17">+F36+F37</f>
        <v>15580752.5</v>
      </c>
    </row>
    <row r="38" spans="1:7" ht="15" x14ac:dyDescent="0.25">
      <c r="A38" s="22">
        <f t="shared" si="1"/>
        <v>49658</v>
      </c>
      <c r="B38" s="10">
        <f>'Series Detail'!P48+'Series Detail'!X48</f>
        <v>1763151.4</v>
      </c>
      <c r="C38" s="10">
        <f>'Series Detail'!R48+'Series Detail'!Z48</f>
        <v>6170876.25</v>
      </c>
      <c r="D38" s="10">
        <f>'Series Detail'!S48+'Series Detail'!AA48</f>
        <v>1541848.6</v>
      </c>
      <c r="E38" s="10">
        <f>'Series Detail'!T48</f>
        <v>0</v>
      </c>
      <c r="F38" s="10">
        <f t="shared" si="0"/>
        <v>9475876.25</v>
      </c>
      <c r="G38" s="8"/>
    </row>
    <row r="39" spans="1:7" ht="15" x14ac:dyDescent="0.25">
      <c r="A39" s="22">
        <f t="shared" si="1"/>
        <v>49841</v>
      </c>
      <c r="B39" s="10">
        <f>'Series Detail'!P49+'Series Detail'!X49</f>
        <v>0</v>
      </c>
      <c r="C39" s="10">
        <f>'Series Detail'!R49+'Series Detail'!Z49</f>
        <v>6093208.75</v>
      </c>
      <c r="D39" s="10">
        <f>'Series Detail'!S49+'Series Detail'!AA49</f>
        <v>0</v>
      </c>
      <c r="E39" s="10">
        <f>'Series Detail'!T49</f>
        <v>0</v>
      </c>
      <c r="F39" s="10">
        <f t="shared" si="0"/>
        <v>6093208.75</v>
      </c>
      <c r="G39" s="10">
        <f t="shared" ref="G39" si="18">+F38+F39</f>
        <v>15569085</v>
      </c>
    </row>
    <row r="40" spans="1:7" ht="15" x14ac:dyDescent="0.25">
      <c r="A40" s="22">
        <f t="shared" si="1"/>
        <v>50024</v>
      </c>
      <c r="B40" s="10">
        <f>'Series Detail'!P50+'Series Detail'!X50</f>
        <v>1851175.6</v>
      </c>
      <c r="C40" s="10">
        <f>'Series Detail'!R50+'Series Detail'!Z50</f>
        <v>6093208.75</v>
      </c>
      <c r="D40" s="10">
        <f>'Series Detail'!S50+'Series Detail'!AA50</f>
        <v>1618824.4</v>
      </c>
      <c r="E40" s="10">
        <f>'Series Detail'!T50</f>
        <v>0</v>
      </c>
      <c r="F40" s="10">
        <f t="shared" si="0"/>
        <v>9563208.75</v>
      </c>
      <c r="G40" s="8"/>
    </row>
    <row r="41" spans="1:7" ht="15" x14ac:dyDescent="0.25">
      <c r="A41" s="22">
        <f t="shared" si="1"/>
        <v>50206</v>
      </c>
      <c r="B41" s="10">
        <f>'Series Detail'!P51+'Series Detail'!X51</f>
        <v>0</v>
      </c>
      <c r="C41" s="10">
        <f>'Series Detail'!R51+'Series Detail'!Z51</f>
        <v>6011663.75</v>
      </c>
      <c r="D41" s="10">
        <f>'Series Detail'!S51+'Series Detail'!AA51</f>
        <v>0</v>
      </c>
      <c r="E41" s="10">
        <f>'Series Detail'!T51</f>
        <v>0</v>
      </c>
      <c r="F41" s="10">
        <f t="shared" si="0"/>
        <v>6011663.75</v>
      </c>
      <c r="G41" s="10">
        <f t="shared" ref="G41" si="19">+F40+F41</f>
        <v>15574872.5</v>
      </c>
    </row>
    <row r="42" spans="1:7" ht="15" x14ac:dyDescent="0.25">
      <c r="A42" s="22">
        <f t="shared" si="1"/>
        <v>50389</v>
      </c>
      <c r="B42" s="10">
        <f>'Series Detail'!P52+'Series Detail'!X52</f>
        <v>1939199.8</v>
      </c>
      <c r="C42" s="10">
        <f>'Series Detail'!R52+'Series Detail'!Z52</f>
        <v>6011663.75</v>
      </c>
      <c r="D42" s="10">
        <f>'Series Detail'!S52+'Series Detail'!AA52</f>
        <v>1695800.2</v>
      </c>
      <c r="E42" s="10">
        <f>'Series Detail'!T52</f>
        <v>0</v>
      </c>
      <c r="F42" s="10">
        <f t="shared" si="0"/>
        <v>9646663.75</v>
      </c>
      <c r="G42" s="8"/>
    </row>
    <row r="43" spans="1:7" ht="15" x14ac:dyDescent="0.25">
      <c r="A43" s="22">
        <f t="shared" si="1"/>
        <v>50571</v>
      </c>
      <c r="B43" s="10">
        <f>'Series Detail'!P53+'Series Detail'!X53</f>
        <v>0</v>
      </c>
      <c r="C43" s="10">
        <f>'Series Detail'!R53+'Series Detail'!Z53</f>
        <v>5926241.25</v>
      </c>
      <c r="D43" s="10">
        <f>'Series Detail'!S53+'Series Detail'!AA53</f>
        <v>0</v>
      </c>
      <c r="E43" s="10">
        <f>'Series Detail'!T53</f>
        <v>0</v>
      </c>
      <c r="F43" s="10">
        <f t="shared" si="0"/>
        <v>5926241.25</v>
      </c>
      <c r="G43" s="10">
        <f t="shared" ref="G43" si="20">+F42+F43</f>
        <v>15572905</v>
      </c>
    </row>
    <row r="44" spans="1:7" ht="15" x14ac:dyDescent="0.25">
      <c r="A44" s="22">
        <f t="shared" si="1"/>
        <v>50754</v>
      </c>
      <c r="B44" s="10">
        <f>'Series Detail'!P54+'Series Detail'!X54</f>
        <v>1995321.3</v>
      </c>
      <c r="C44" s="10">
        <f>'Series Detail'!R54+'Series Detail'!Z54</f>
        <v>5926241.25</v>
      </c>
      <c r="D44" s="10">
        <f>'Series Detail'!S54+'Series Detail'!AA54</f>
        <v>1819678.7</v>
      </c>
      <c r="E44" s="10">
        <f>'Series Detail'!T54</f>
        <v>0</v>
      </c>
      <c r="F44" s="10">
        <f t="shared" si="0"/>
        <v>9741241.25</v>
      </c>
      <c r="G44" s="8"/>
    </row>
    <row r="45" spans="1:7" ht="15" x14ac:dyDescent="0.25">
      <c r="A45" s="22">
        <f t="shared" si="1"/>
        <v>50936</v>
      </c>
      <c r="B45" s="10">
        <f>'Series Detail'!P55+'Series Detail'!X55</f>
        <v>0</v>
      </c>
      <c r="C45" s="10">
        <f>'Series Detail'!R55+'Series Detail'!Z55</f>
        <v>5833727.5</v>
      </c>
      <c r="D45" s="10">
        <f>'Series Detail'!S55+'Series Detail'!AA55</f>
        <v>0</v>
      </c>
      <c r="E45" s="10">
        <f>'Series Detail'!T55</f>
        <v>0</v>
      </c>
      <c r="F45" s="10">
        <f t="shared" si="0"/>
        <v>5833727.5</v>
      </c>
      <c r="G45" s="10">
        <f t="shared" ref="G45" si="21">+F44+F45</f>
        <v>15574968.75</v>
      </c>
    </row>
    <row r="46" spans="1:7" ht="15" x14ac:dyDescent="0.25">
      <c r="A46" s="22">
        <f t="shared" si="1"/>
        <v>51119</v>
      </c>
      <c r="B46" s="10">
        <f>'Series Detail'!P56+'Series Detail'!X56</f>
        <v>2092080</v>
      </c>
      <c r="C46" s="10">
        <f>'Series Detail'!R56+'Series Detail'!Z56</f>
        <v>5833727.5</v>
      </c>
      <c r="D46" s="10">
        <f>'Series Detail'!S56+'Series Detail'!AA56</f>
        <v>1907920</v>
      </c>
      <c r="E46" s="10">
        <f>'Series Detail'!T56</f>
        <v>0</v>
      </c>
      <c r="F46" s="10">
        <f t="shared" si="0"/>
        <v>9833727.5</v>
      </c>
      <c r="G46" s="8"/>
    </row>
    <row r="47" spans="1:7" ht="15" x14ac:dyDescent="0.25">
      <c r="A47" s="22">
        <f t="shared" si="1"/>
        <v>51302</v>
      </c>
      <c r="B47" s="10">
        <f>'Series Detail'!P57+'Series Detail'!X57</f>
        <v>0</v>
      </c>
      <c r="C47" s="10">
        <f>'Series Detail'!R57+'Series Detail'!Z57</f>
        <v>5736727.5</v>
      </c>
      <c r="D47" s="10">
        <f>'Series Detail'!S57+'Series Detail'!AA57</f>
        <v>0</v>
      </c>
      <c r="E47" s="10">
        <f>'Series Detail'!T57</f>
        <v>0</v>
      </c>
      <c r="F47" s="10">
        <f t="shared" si="0"/>
        <v>5736727.5</v>
      </c>
      <c r="G47" s="10">
        <f t="shared" ref="G47" si="22">+F46+F47</f>
        <v>15570455</v>
      </c>
    </row>
    <row r="48" spans="1:7" ht="15" x14ac:dyDescent="0.25">
      <c r="A48" s="22">
        <f t="shared" si="1"/>
        <v>51485</v>
      </c>
      <c r="B48" s="10">
        <f>'Series Detail'!P58+'Series Detail'!X58</f>
        <v>2194068.9</v>
      </c>
      <c r="C48" s="10">
        <f>'Series Detail'!R58+'Series Detail'!Z58</f>
        <v>5736727.5</v>
      </c>
      <c r="D48" s="10">
        <f>'Series Detail'!S58+'Series Detail'!AA58</f>
        <v>2000931.1</v>
      </c>
      <c r="E48" s="10">
        <f>'Series Detail'!T58</f>
        <v>0</v>
      </c>
      <c r="F48" s="10">
        <f t="shared" si="0"/>
        <v>9931727.5</v>
      </c>
      <c r="G48" s="8"/>
    </row>
    <row r="49" spans="1:7" ht="15" x14ac:dyDescent="0.25">
      <c r="A49" s="22">
        <f t="shared" si="1"/>
        <v>51667</v>
      </c>
      <c r="B49" s="10">
        <f>'Series Detail'!P59+'Series Detail'!X59</f>
        <v>0</v>
      </c>
      <c r="C49" s="10">
        <f>'Series Detail'!R59+'Series Detail'!Z59</f>
        <v>5634998.75</v>
      </c>
      <c r="D49" s="10">
        <f>'Series Detail'!S59+'Series Detail'!AA59</f>
        <v>0</v>
      </c>
      <c r="E49" s="10">
        <f>'Series Detail'!T59</f>
        <v>0</v>
      </c>
      <c r="F49" s="10">
        <f t="shared" si="0"/>
        <v>5634998.75</v>
      </c>
      <c r="G49" s="10">
        <f t="shared" ref="G49" si="23">+F48+F49</f>
        <v>15566726.25</v>
      </c>
    </row>
    <row r="50" spans="1:7" ht="15" x14ac:dyDescent="0.25">
      <c r="A50" s="22">
        <f t="shared" si="1"/>
        <v>51850</v>
      </c>
      <c r="B50" s="10">
        <f>'Series Detail'!P60+'Series Detail'!X60</f>
        <v>2306518.2000000002</v>
      </c>
      <c r="C50" s="10">
        <f>'Series Detail'!R60+'Series Detail'!Z60</f>
        <v>5634998.75</v>
      </c>
      <c r="D50" s="10">
        <f>'Series Detail'!S60+'Series Detail'!AA60</f>
        <v>2103481.7999999998</v>
      </c>
      <c r="E50" s="10">
        <f>'Series Detail'!T60</f>
        <v>0</v>
      </c>
      <c r="F50" s="10">
        <f t="shared" si="0"/>
        <v>10044998.75</v>
      </c>
      <c r="G50" s="8"/>
    </row>
    <row r="51" spans="1:7" ht="15" x14ac:dyDescent="0.25">
      <c r="A51" s="22">
        <f t="shared" si="1"/>
        <v>52032</v>
      </c>
      <c r="B51" s="10">
        <f>'Series Detail'!P61+'Series Detail'!X61</f>
        <v>0</v>
      </c>
      <c r="C51" s="10">
        <f>'Series Detail'!R61+'Series Detail'!Z61</f>
        <v>5528056.25</v>
      </c>
      <c r="D51" s="10">
        <f>'Series Detail'!S61+'Series Detail'!AA61</f>
        <v>0</v>
      </c>
      <c r="E51" s="10">
        <f>'Series Detail'!T61</f>
        <v>0</v>
      </c>
      <c r="F51" s="10">
        <f t="shared" si="0"/>
        <v>5528056.25</v>
      </c>
      <c r="G51" s="10">
        <f t="shared" ref="G51" si="24">+F50+F51</f>
        <v>15573055</v>
      </c>
    </row>
    <row r="52" spans="1:7" ht="15" x14ac:dyDescent="0.25">
      <c r="A52" s="22">
        <f t="shared" si="1"/>
        <v>52215</v>
      </c>
      <c r="B52" s="10">
        <f>'Series Detail'!P62+'Series Detail'!X62</f>
        <v>2418967.5</v>
      </c>
      <c r="C52" s="10">
        <f>'Series Detail'!R62+'Series Detail'!Z62</f>
        <v>5528056.25</v>
      </c>
      <c r="D52" s="10">
        <f>'Series Detail'!S62+'Series Detail'!AA62</f>
        <v>2206032.5</v>
      </c>
      <c r="E52" s="10">
        <f>'Series Detail'!T62</f>
        <v>0</v>
      </c>
      <c r="F52" s="10">
        <f t="shared" si="0"/>
        <v>10153056.25</v>
      </c>
      <c r="G52" s="8"/>
    </row>
    <row r="53" spans="1:7" ht="15" x14ac:dyDescent="0.25">
      <c r="A53" s="22">
        <f t="shared" si="1"/>
        <v>52397</v>
      </c>
      <c r="B53" s="10">
        <f>'Series Detail'!P63+'Series Detail'!X63</f>
        <v>0</v>
      </c>
      <c r="C53" s="10">
        <f>'Series Detail'!R63+'Series Detail'!Z63</f>
        <v>5415900</v>
      </c>
      <c r="D53" s="10">
        <f>'Series Detail'!S63+'Series Detail'!AA63</f>
        <v>0</v>
      </c>
      <c r="E53" s="10">
        <f>'Series Detail'!T63</f>
        <v>0</v>
      </c>
      <c r="F53" s="10">
        <f t="shared" si="0"/>
        <v>5415900</v>
      </c>
      <c r="G53" s="10">
        <f t="shared" ref="G53" si="25">+F52+F53</f>
        <v>15568956.25</v>
      </c>
    </row>
    <row r="54" spans="1:7" ht="15" x14ac:dyDescent="0.25">
      <c r="A54" s="22">
        <f t="shared" si="1"/>
        <v>52580</v>
      </c>
      <c r="B54" s="10">
        <f>'Series Detail'!P64+'Series Detail'!X64</f>
        <v>2508537.6</v>
      </c>
      <c r="C54" s="10">
        <f>'Series Detail'!R64+'Series Detail'!Z64</f>
        <v>5415900</v>
      </c>
      <c r="D54" s="10">
        <f>'Series Detail'!S64+'Series Detail'!AA64</f>
        <v>2351462.3999999999</v>
      </c>
      <c r="E54" s="10">
        <f>'Series Detail'!T64</f>
        <v>0</v>
      </c>
      <c r="F54" s="10">
        <f t="shared" si="0"/>
        <v>10275900</v>
      </c>
      <c r="G54" s="8"/>
    </row>
    <row r="55" spans="1:7" ht="15" x14ac:dyDescent="0.25">
      <c r="A55" s="22">
        <f t="shared" si="1"/>
        <v>52763</v>
      </c>
      <c r="B55" s="10">
        <f>'Series Detail'!P65+'Series Detail'!X65</f>
        <v>0</v>
      </c>
      <c r="C55" s="10">
        <f>'Series Detail'!R65+'Series Detail'!Z65</f>
        <v>5295615</v>
      </c>
      <c r="D55" s="10">
        <f>'Series Detail'!S65+'Series Detail'!AA65</f>
        <v>0</v>
      </c>
      <c r="E55" s="10">
        <f>'Series Detail'!T65</f>
        <v>0</v>
      </c>
      <c r="F55" s="10">
        <f t="shared" si="0"/>
        <v>5295615</v>
      </c>
      <c r="G55" s="10">
        <f t="shared" ref="G55" si="26">+F54+F55</f>
        <v>15571515</v>
      </c>
    </row>
    <row r="56" spans="1:7" ht="15" x14ac:dyDescent="0.25">
      <c r="A56" s="22">
        <f t="shared" si="1"/>
        <v>52946</v>
      </c>
      <c r="B56" s="10">
        <f>'Series Detail'!P66+'Series Detail'!X66</f>
        <v>2637577.6</v>
      </c>
      <c r="C56" s="10">
        <f>'Series Detail'!R66+'Series Detail'!Z66</f>
        <v>5295615</v>
      </c>
      <c r="D56" s="10">
        <f>'Series Detail'!S66+'Series Detail'!AA66</f>
        <v>2472422.3999999999</v>
      </c>
      <c r="E56" s="10">
        <f>'Series Detail'!T66</f>
        <v>0</v>
      </c>
      <c r="F56" s="10">
        <f t="shared" si="0"/>
        <v>10405615</v>
      </c>
      <c r="G56" s="8"/>
    </row>
    <row r="57" spans="1:7" ht="15" x14ac:dyDescent="0.25">
      <c r="A57" s="22">
        <f t="shared" si="1"/>
        <v>53128</v>
      </c>
      <c r="B57" s="10">
        <f>'Series Detail'!P67+'Series Detail'!X67</f>
        <v>0</v>
      </c>
      <c r="C57" s="10">
        <f>'Series Detail'!R67+'Series Detail'!Z67</f>
        <v>5169142.5</v>
      </c>
      <c r="D57" s="10">
        <f>'Series Detail'!S67+'Series Detail'!AA67</f>
        <v>0</v>
      </c>
      <c r="E57" s="10">
        <f>'Series Detail'!T67</f>
        <v>0</v>
      </c>
      <c r="F57" s="10">
        <f t="shared" si="0"/>
        <v>5169142.5</v>
      </c>
      <c r="G57" s="10">
        <f t="shared" ref="G57" si="27">+F56+F57</f>
        <v>15574757.5</v>
      </c>
    </row>
    <row r="58" spans="1:7" ht="15" x14ac:dyDescent="0.25">
      <c r="A58" s="22">
        <f t="shared" si="1"/>
        <v>53311</v>
      </c>
      <c r="B58" s="10">
        <f>'Series Detail'!P68+'Series Detail'!X68</f>
        <v>2769198.4</v>
      </c>
      <c r="C58" s="10">
        <f>'Series Detail'!R68+'Series Detail'!Z68</f>
        <v>5169142.5</v>
      </c>
      <c r="D58" s="10">
        <f>'Series Detail'!S68+'Series Detail'!AA68</f>
        <v>2595801.6</v>
      </c>
      <c r="E58" s="10">
        <f>'Series Detail'!T68</f>
        <v>0</v>
      </c>
      <c r="F58" s="10">
        <f t="shared" si="0"/>
        <v>10534142.5</v>
      </c>
      <c r="G58" s="8"/>
    </row>
    <row r="59" spans="1:7" ht="15" x14ac:dyDescent="0.25">
      <c r="A59" s="22">
        <f t="shared" si="1"/>
        <v>53493</v>
      </c>
      <c r="B59" s="10">
        <f>'Series Detail'!P69+'Series Detail'!X69</f>
        <v>0</v>
      </c>
      <c r="C59" s="10">
        <f>'Series Detail'!R69+'Series Detail'!Z69</f>
        <v>5036358.75</v>
      </c>
      <c r="D59" s="10">
        <f>'Series Detail'!S69+'Series Detail'!AA69</f>
        <v>0</v>
      </c>
      <c r="E59" s="10">
        <f>'Series Detail'!T69</f>
        <v>0</v>
      </c>
      <c r="F59" s="10">
        <f t="shared" si="0"/>
        <v>5036358.75</v>
      </c>
      <c r="G59" s="10">
        <f t="shared" ref="G59" si="28">+F58+F59</f>
        <v>15570501.25</v>
      </c>
    </row>
    <row r="60" spans="1:7" ht="15" x14ac:dyDescent="0.25">
      <c r="A60" s="22">
        <f t="shared" si="1"/>
        <v>53676</v>
      </c>
      <c r="B60" s="10">
        <f>'Series Detail'!P70+'Series Detail'!X70</f>
        <v>2911142.4</v>
      </c>
      <c r="C60" s="10">
        <f>'Series Detail'!R70+'Series Detail'!Z70</f>
        <v>5036358.75</v>
      </c>
      <c r="D60" s="10">
        <f>'Series Detail'!S70+'Series Detail'!AA70</f>
        <v>2728857.6000000001</v>
      </c>
      <c r="E60" s="10">
        <f>'Series Detail'!T70</f>
        <v>0</v>
      </c>
      <c r="F60" s="10">
        <f t="shared" si="0"/>
        <v>10676358.75</v>
      </c>
      <c r="G60" s="8"/>
    </row>
    <row r="61" spans="1:7" ht="15" x14ac:dyDescent="0.25">
      <c r="A61" s="22">
        <f t="shared" si="1"/>
        <v>53858</v>
      </c>
      <c r="B61" s="10">
        <f>'Series Detail'!P71+'Series Detail'!X71</f>
        <v>0</v>
      </c>
      <c r="C61" s="10">
        <f>'Series Detail'!R71+'Series Detail'!Z71</f>
        <v>4896768.75</v>
      </c>
      <c r="D61" s="10">
        <f>'Series Detail'!S71+'Series Detail'!AA71</f>
        <v>0</v>
      </c>
      <c r="E61" s="10">
        <f>'Series Detail'!T71</f>
        <v>0</v>
      </c>
      <c r="F61" s="10">
        <f t="shared" si="0"/>
        <v>4896768.75</v>
      </c>
      <c r="G61" s="10">
        <f t="shared" ref="G61" si="29">+F60+F61</f>
        <v>15573127.5</v>
      </c>
    </row>
    <row r="62" spans="1:7" ht="15" x14ac:dyDescent="0.25">
      <c r="A62" s="22">
        <f t="shared" si="1"/>
        <v>54041</v>
      </c>
      <c r="B62" s="10">
        <f>'Series Detail'!P72+'Series Detail'!X72</f>
        <v>3058248</v>
      </c>
      <c r="C62" s="10">
        <f>'Series Detail'!R72+'Series Detail'!Z72</f>
        <v>4896768.75</v>
      </c>
      <c r="D62" s="10">
        <f>'Series Detail'!S72+'Series Detail'!AA72</f>
        <v>2866752</v>
      </c>
      <c r="E62" s="10">
        <f>'Series Detail'!T72</f>
        <v>0</v>
      </c>
      <c r="F62" s="10">
        <f t="shared" si="0"/>
        <v>10821768.75</v>
      </c>
      <c r="G62" s="8"/>
    </row>
    <row r="63" spans="1:7" ht="15" x14ac:dyDescent="0.25">
      <c r="A63" s="22">
        <f t="shared" si="1"/>
        <v>54224</v>
      </c>
      <c r="B63" s="10">
        <f>'Series Detail'!P73+'Series Detail'!X73</f>
        <v>0</v>
      </c>
      <c r="C63" s="10">
        <f>'Series Detail'!R73+'Series Detail'!Z73</f>
        <v>4750125</v>
      </c>
      <c r="D63" s="10">
        <f>'Series Detail'!S73+'Series Detail'!AA73</f>
        <v>0</v>
      </c>
      <c r="E63" s="10">
        <f>'Series Detail'!T73</f>
        <v>0</v>
      </c>
      <c r="F63" s="10">
        <f t="shared" si="0"/>
        <v>4750125</v>
      </c>
      <c r="G63" s="10">
        <f t="shared" ref="G63" si="30">+F62+F63</f>
        <v>15571893.75</v>
      </c>
    </row>
    <row r="64" spans="1:7" ht="15" x14ac:dyDescent="0.25">
      <c r="A64" s="22">
        <f t="shared" si="1"/>
        <v>54407</v>
      </c>
      <c r="B64" s="10">
        <f>'Series Detail'!P74+'Series Detail'!X74</f>
        <v>0</v>
      </c>
      <c r="C64" s="10">
        <f>'Series Detail'!R74+'Series Detail'!Z74</f>
        <v>4750125</v>
      </c>
      <c r="D64" s="10">
        <f>'Series Detail'!S74+'Series Detail'!AA74</f>
        <v>0</v>
      </c>
      <c r="E64" s="10">
        <f>'Series Detail'!T74</f>
        <v>0</v>
      </c>
      <c r="F64" s="10">
        <f t="shared" si="0"/>
        <v>4750125</v>
      </c>
      <c r="G64" s="8"/>
    </row>
    <row r="65" spans="1:7" ht="15" x14ac:dyDescent="0.25">
      <c r="A65" s="22">
        <f t="shared" si="1"/>
        <v>54589</v>
      </c>
      <c r="B65" s="10">
        <f>'Series Detail'!P75+'Series Detail'!X75</f>
        <v>1184595.3</v>
      </c>
      <c r="C65" s="10">
        <f>'Series Detail'!R75+'Series Detail'!Z75</f>
        <v>4750125</v>
      </c>
      <c r="D65" s="10">
        <f>'Series Detail'!S75+'Series Detail'!AA75</f>
        <v>4883964</v>
      </c>
      <c r="E65" s="10">
        <f>'Series Detail'!T75</f>
        <v>0</v>
      </c>
      <c r="F65" s="10">
        <f t="shared" si="0"/>
        <v>10818684.300000001</v>
      </c>
      <c r="G65" s="10">
        <f t="shared" ref="G65" si="31">+F64+F65</f>
        <v>15568809.300000001</v>
      </c>
    </row>
    <row r="66" spans="1:7" ht="15" x14ac:dyDescent="0.25">
      <c r="A66" s="22">
        <f t="shared" si="1"/>
        <v>54772</v>
      </c>
      <c r="B66" s="10">
        <f>'Series Detail'!P76+'Series Detail'!X76</f>
        <v>10311263.550000001</v>
      </c>
      <c r="C66" s="10">
        <f>'Series Detail'!R76+'Series Detail'!Z76</f>
        <v>4750125</v>
      </c>
      <c r="D66" s="10">
        <f>'Series Detail'!S76+'Series Detail'!AA76</f>
        <v>43898910.299999997</v>
      </c>
      <c r="E66" s="10">
        <f>'Series Detail'!T76</f>
        <v>0</v>
      </c>
      <c r="F66" s="10">
        <f t="shared" si="0"/>
        <v>58960298.849999994</v>
      </c>
      <c r="G66" s="8"/>
    </row>
    <row r="67" spans="1:7" ht="15" x14ac:dyDescent="0.25">
      <c r="A67" s="22">
        <f t="shared" si="1"/>
        <v>54954</v>
      </c>
      <c r="B67" s="10">
        <f>'Series Detail'!P77+'Series Detail'!X77</f>
        <v>0</v>
      </c>
      <c r="C67" s="10">
        <f>'Series Detail'!R77+'Series Detail'!Z77</f>
        <v>4750125</v>
      </c>
      <c r="D67" s="10">
        <f>'Series Detail'!S77+'Series Detail'!AA77</f>
        <v>0</v>
      </c>
      <c r="E67" s="10">
        <f>'Series Detail'!T77</f>
        <v>0</v>
      </c>
      <c r="F67" s="10">
        <f t="shared" si="0"/>
        <v>4750125</v>
      </c>
      <c r="G67" s="10">
        <f t="shared" ref="G67" si="32">+F66+F67</f>
        <v>63710423.849999994</v>
      </c>
    </row>
    <row r="68" spans="1:7" ht="15" x14ac:dyDescent="0.25">
      <c r="A68" s="22">
        <f t="shared" ref="A68:A87" si="33">EDATE(A67,6)</f>
        <v>55137</v>
      </c>
      <c r="B68" s="10">
        <f>'Series Detail'!P78+'Series Detail'!X78</f>
        <v>612114.30000000005</v>
      </c>
      <c r="C68" s="10">
        <f>'Series Detail'!R78+'Series Detail'!Z78</f>
        <v>4750125</v>
      </c>
      <c r="D68" s="10">
        <f>'Series Detail'!S78+'Series Detail'!AA78</f>
        <v>2777178.3</v>
      </c>
      <c r="E68" s="10">
        <f>'Series Detail'!T78</f>
        <v>0</v>
      </c>
      <c r="F68" s="10">
        <f t="shared" ref="F68:F87" si="34">SUM(B68:E68)</f>
        <v>8139417.5999999996</v>
      </c>
      <c r="G68" s="8"/>
    </row>
    <row r="69" spans="1:7" ht="15" x14ac:dyDescent="0.25">
      <c r="A69" s="22">
        <f t="shared" si="33"/>
        <v>55319</v>
      </c>
      <c r="B69" s="10">
        <f>'Series Detail'!P79+'Series Detail'!X79</f>
        <v>0</v>
      </c>
      <c r="C69" s="10">
        <f>'Series Detail'!R79+'Series Detail'!Z79</f>
        <v>4750125</v>
      </c>
      <c r="D69" s="10">
        <f>'Series Detail'!S79+'Series Detail'!AA79</f>
        <v>0</v>
      </c>
      <c r="E69" s="10">
        <f>'Series Detail'!T79</f>
        <v>0</v>
      </c>
      <c r="F69" s="10">
        <f t="shared" si="34"/>
        <v>4750125</v>
      </c>
      <c r="G69" s="10">
        <f t="shared" ref="G69" si="35">+F68+F69</f>
        <v>12889542.6</v>
      </c>
    </row>
    <row r="70" spans="1:7" ht="15" x14ac:dyDescent="0.25">
      <c r="A70" s="22">
        <f t="shared" si="33"/>
        <v>55502</v>
      </c>
      <c r="B70" s="10">
        <f>'Series Detail'!P80+'Series Detail'!X80</f>
        <v>579820.5</v>
      </c>
      <c r="C70" s="10">
        <f>'Series Detail'!R80+'Series Detail'!Z80</f>
        <v>4750125</v>
      </c>
      <c r="D70" s="10">
        <f>'Series Detail'!S80+'Series Detail'!AA80</f>
        <v>2801419</v>
      </c>
      <c r="E70" s="10">
        <f>'Series Detail'!T80</f>
        <v>0</v>
      </c>
      <c r="F70" s="10">
        <f t="shared" si="34"/>
        <v>8131364.5</v>
      </c>
      <c r="G70" s="8"/>
    </row>
    <row r="71" spans="1:7" ht="15" x14ac:dyDescent="0.25">
      <c r="A71" s="22">
        <f t="shared" si="33"/>
        <v>55685</v>
      </c>
      <c r="B71" s="10">
        <f>'Series Detail'!P81+'Series Detail'!X81</f>
        <v>0</v>
      </c>
      <c r="C71" s="10">
        <f>'Series Detail'!R81+'Series Detail'!Z81</f>
        <v>4750125</v>
      </c>
      <c r="D71" s="10">
        <f>'Series Detail'!S81+'Series Detail'!AA81</f>
        <v>0</v>
      </c>
      <c r="E71" s="10">
        <f>'Series Detail'!T81</f>
        <v>0</v>
      </c>
      <c r="F71" s="10">
        <f t="shared" si="34"/>
        <v>4750125</v>
      </c>
      <c r="G71" s="10">
        <f t="shared" ref="G71" si="36">+F70+F71</f>
        <v>12881489.5</v>
      </c>
    </row>
    <row r="72" spans="1:7" ht="15" x14ac:dyDescent="0.25">
      <c r="A72" s="22">
        <f t="shared" si="33"/>
        <v>55868</v>
      </c>
      <c r="B72" s="10">
        <f>'Series Detail'!P82+'Series Detail'!X82</f>
        <v>957587.7</v>
      </c>
      <c r="C72" s="10">
        <f>'Series Detail'!R82+'Series Detail'!Z82</f>
        <v>4750125</v>
      </c>
      <c r="D72" s="10">
        <f>'Series Detail'!S82+'Series Detail'!AA82</f>
        <v>4923710.5</v>
      </c>
      <c r="E72" s="10">
        <f>'Series Detail'!T82</f>
        <v>0</v>
      </c>
      <c r="F72" s="10">
        <f t="shared" si="34"/>
        <v>10631423.199999999</v>
      </c>
      <c r="G72" s="8"/>
    </row>
    <row r="73" spans="1:7" ht="15" x14ac:dyDescent="0.25">
      <c r="A73" s="22">
        <f t="shared" si="33"/>
        <v>56050</v>
      </c>
      <c r="B73" s="10">
        <f>'Series Detail'!P83+'Series Detail'!X83</f>
        <v>0</v>
      </c>
      <c r="C73" s="10">
        <f>'Series Detail'!R83+'Series Detail'!Z83</f>
        <v>4750125</v>
      </c>
      <c r="D73" s="10">
        <f>'Series Detail'!S83+'Series Detail'!AA83</f>
        <v>0</v>
      </c>
      <c r="E73" s="10">
        <f>'Series Detail'!T83</f>
        <v>0</v>
      </c>
      <c r="F73" s="10">
        <f t="shared" si="34"/>
        <v>4750125</v>
      </c>
      <c r="G73" s="10">
        <f t="shared" ref="G73" si="37">+F72+F73</f>
        <v>15381548.199999999</v>
      </c>
    </row>
    <row r="74" spans="1:7" ht="15" x14ac:dyDescent="0.25">
      <c r="A74" s="22">
        <f t="shared" si="33"/>
        <v>56233</v>
      </c>
      <c r="B74" s="10">
        <f>'Series Detail'!P84+'Series Detail'!X84</f>
        <v>32548480.649999999</v>
      </c>
      <c r="C74" s="10">
        <f>'Series Detail'!R84+'Series Detail'!Z84</f>
        <v>4750125</v>
      </c>
      <c r="D74" s="10">
        <f>'Series Detail'!S84+'Series Detail'!AA84</f>
        <v>177986684.5</v>
      </c>
      <c r="E74" s="10">
        <f>'Series Detail'!T84</f>
        <v>0</v>
      </c>
      <c r="F74" s="10">
        <f t="shared" si="34"/>
        <v>215285290.15000001</v>
      </c>
      <c r="G74" s="8"/>
    </row>
    <row r="75" spans="1:7" ht="15" x14ac:dyDescent="0.25">
      <c r="A75" s="22">
        <f t="shared" si="33"/>
        <v>56415</v>
      </c>
      <c r="B75" s="10">
        <f>'Series Detail'!P85+'Series Detail'!X85</f>
        <v>36149432</v>
      </c>
      <c r="C75" s="10">
        <f>'Series Detail'!R85+'Series Detail'!Z85</f>
        <v>4750125</v>
      </c>
      <c r="D75" s="10">
        <f>'Series Detail'!S85+'Series Detail'!AA85</f>
        <v>91058660</v>
      </c>
      <c r="E75" s="10">
        <f>'Series Detail'!T85</f>
        <v>0</v>
      </c>
      <c r="F75" s="10">
        <f t="shared" si="34"/>
        <v>131958217</v>
      </c>
      <c r="G75" s="10">
        <f t="shared" ref="G75" si="38">+F74+F75</f>
        <v>347243507.14999998</v>
      </c>
    </row>
    <row r="76" spans="1:7" ht="15" x14ac:dyDescent="0.25">
      <c r="A76" s="22">
        <f t="shared" si="33"/>
        <v>56598</v>
      </c>
      <c r="B76" s="10">
        <f>'Series Detail'!P86+'Series Detail'!X86</f>
        <v>30978571.5</v>
      </c>
      <c r="C76" s="10">
        <f>'Series Detail'!R86+'Series Detail'!Z86</f>
        <v>4250125</v>
      </c>
      <c r="D76" s="10">
        <f>'Series Detail'!S86+'Series Detail'!AA86</f>
        <v>180062062</v>
      </c>
      <c r="E76" s="10">
        <f>'Series Detail'!T86</f>
        <v>0</v>
      </c>
      <c r="F76" s="10">
        <f t="shared" si="34"/>
        <v>215290758.5</v>
      </c>
      <c r="G76" s="8"/>
    </row>
    <row r="77" spans="1:7" ht="15" x14ac:dyDescent="0.25">
      <c r="A77" s="22">
        <f t="shared" si="33"/>
        <v>56780</v>
      </c>
      <c r="B77" s="10">
        <f>'Series Detail'!P87+'Series Detail'!X87</f>
        <v>35404535.299999997</v>
      </c>
      <c r="C77" s="10">
        <f>'Series Detail'!R87+'Series Detail'!Z87</f>
        <v>4250125</v>
      </c>
      <c r="D77" s="10">
        <f>'Series Detail'!S87+'Series Detail'!AA87</f>
        <v>92299160.799999997</v>
      </c>
      <c r="E77" s="10">
        <f>'Series Detail'!T87</f>
        <v>0</v>
      </c>
      <c r="F77" s="10">
        <f t="shared" si="34"/>
        <v>131953821.09999999</v>
      </c>
      <c r="G77" s="10">
        <f t="shared" ref="G77" si="39">+F76+F77</f>
        <v>347244579.60000002</v>
      </c>
    </row>
    <row r="78" spans="1:7" ht="15" x14ac:dyDescent="0.25">
      <c r="A78" s="22">
        <f t="shared" si="33"/>
        <v>56963</v>
      </c>
      <c r="B78" s="10">
        <f>'Series Detail'!P88+'Series Detail'!X88</f>
        <v>42944037.049999997</v>
      </c>
      <c r="C78" s="10">
        <f>'Series Detail'!R88+'Series Detail'!Z88</f>
        <v>3750125</v>
      </c>
      <c r="D78" s="10">
        <f>'Series Detail'!S88+'Series Detail'!AA88</f>
        <v>141683286.59999999</v>
      </c>
      <c r="E78" s="10">
        <f>'Series Detail'!T88</f>
        <v>0</v>
      </c>
      <c r="F78" s="10">
        <f t="shared" si="34"/>
        <v>188377448.64999998</v>
      </c>
      <c r="G78" s="8"/>
    </row>
    <row r="79" spans="1:7" ht="15" x14ac:dyDescent="0.25">
      <c r="A79" s="22">
        <f t="shared" si="33"/>
        <v>57146</v>
      </c>
      <c r="B79" s="10">
        <f>'Series Detail'!P89+'Series Detail'!X89</f>
        <v>26618429.75</v>
      </c>
      <c r="C79" s="10">
        <f>'Series Detail'!R89+'Series Detail'!Z89</f>
        <v>3250125</v>
      </c>
      <c r="D79" s="10">
        <f>'Series Detail'!S89+'Series Detail'!AA89</f>
        <v>128994700</v>
      </c>
      <c r="E79" s="10">
        <f>'Series Detail'!T89</f>
        <v>0</v>
      </c>
      <c r="F79" s="10">
        <f t="shared" si="34"/>
        <v>158863254.75</v>
      </c>
      <c r="G79" s="10">
        <f t="shared" ref="G79" si="40">+F78+F79</f>
        <v>347240703.39999998</v>
      </c>
    </row>
    <row r="80" spans="1:7" ht="15" x14ac:dyDescent="0.25">
      <c r="A80" s="22">
        <f t="shared" si="33"/>
        <v>57329</v>
      </c>
      <c r="B80" s="10">
        <f>'Series Detail'!P90+'Series Detail'!X90</f>
        <v>36621670.25</v>
      </c>
      <c r="C80" s="10">
        <f>'Series Detail'!R90+'Series Detail'!Z90</f>
        <v>3250125</v>
      </c>
      <c r="D80" s="10">
        <f>'Series Detail'!S90+'Series Detail'!AA90</f>
        <v>175418329.75</v>
      </c>
      <c r="E80" s="10">
        <f>'Series Detail'!T90</f>
        <v>0</v>
      </c>
      <c r="F80" s="10">
        <f t="shared" si="34"/>
        <v>215290125</v>
      </c>
      <c r="G80" s="8"/>
    </row>
    <row r="81" spans="1:7" ht="15" x14ac:dyDescent="0.25">
      <c r="A81" s="22">
        <f t="shared" si="33"/>
        <v>57511</v>
      </c>
      <c r="B81" s="10">
        <f>'Series Detail'!P91+'Series Detail'!X91</f>
        <v>128740000</v>
      </c>
      <c r="C81" s="10">
        <f>'Series Detail'!R91+'Series Detail'!Z91</f>
        <v>3218500</v>
      </c>
      <c r="D81" s="10">
        <f>'Series Detail'!S91+'Series Detail'!AA91</f>
        <v>0</v>
      </c>
      <c r="E81" s="10">
        <f>'Series Detail'!T91</f>
        <v>0</v>
      </c>
      <c r="F81" s="10">
        <f t="shared" si="34"/>
        <v>131958500</v>
      </c>
      <c r="G81" s="10">
        <f t="shared" ref="G81" si="41">+F80+F81</f>
        <v>347248625</v>
      </c>
    </row>
    <row r="82" spans="1:7" ht="15" x14ac:dyDescent="0.25">
      <c r="A82" s="22">
        <f t="shared" si="33"/>
        <v>57694</v>
      </c>
      <c r="B82" s="10">
        <f>'Series Detail'!P92+'Series Detail'!X92</f>
        <v>0</v>
      </c>
      <c r="C82" s="10">
        <f>'Series Detail'!R92+'Series Detail'!Z92</f>
        <v>0</v>
      </c>
      <c r="D82" s="10">
        <f>'Series Detail'!S92+'Series Detail'!AA92</f>
        <v>0</v>
      </c>
      <c r="E82" s="10">
        <f>'Series Detail'!T92</f>
        <v>0</v>
      </c>
      <c r="F82" s="10">
        <f t="shared" si="34"/>
        <v>0</v>
      </c>
      <c r="G82" s="8"/>
    </row>
    <row r="83" spans="1:7" ht="15" x14ac:dyDescent="0.25">
      <c r="A83" s="22">
        <f t="shared" si="33"/>
        <v>57876</v>
      </c>
      <c r="B83" s="10">
        <f>'Series Detail'!P93+'Series Detail'!X93</f>
        <v>0</v>
      </c>
      <c r="C83" s="10">
        <f>'Series Detail'!R93+'Series Detail'!Z93</f>
        <v>0</v>
      </c>
      <c r="D83" s="10">
        <f>'Series Detail'!S93+'Series Detail'!AA93</f>
        <v>0</v>
      </c>
      <c r="E83" s="10">
        <f>'Series Detail'!T93</f>
        <v>0</v>
      </c>
      <c r="F83" s="10">
        <f t="shared" si="34"/>
        <v>0</v>
      </c>
      <c r="G83" s="10">
        <f t="shared" ref="G83" si="42">+F82+F83</f>
        <v>0</v>
      </c>
    </row>
    <row r="84" spans="1:7" ht="15" x14ac:dyDescent="0.25">
      <c r="A84" s="22">
        <f t="shared" si="33"/>
        <v>58059</v>
      </c>
      <c r="B84" s="10">
        <f>'Series Detail'!P94+'Series Detail'!X94</f>
        <v>0</v>
      </c>
      <c r="C84" s="10">
        <f>'Series Detail'!R94+'Series Detail'!Z94</f>
        <v>0</v>
      </c>
      <c r="D84" s="10">
        <f>'Series Detail'!S94+'Series Detail'!AA94</f>
        <v>0</v>
      </c>
      <c r="E84" s="10">
        <f>'Series Detail'!T94</f>
        <v>0</v>
      </c>
      <c r="F84" s="10">
        <f t="shared" si="34"/>
        <v>0</v>
      </c>
      <c r="G84" s="8"/>
    </row>
    <row r="85" spans="1:7" ht="15" x14ac:dyDescent="0.25">
      <c r="A85" s="22">
        <f t="shared" si="33"/>
        <v>58241</v>
      </c>
      <c r="B85" s="10">
        <f>'Series Detail'!P95+'Series Detail'!X95</f>
        <v>0</v>
      </c>
      <c r="C85" s="10">
        <f>'Series Detail'!R95+'Series Detail'!Z95</f>
        <v>0</v>
      </c>
      <c r="D85" s="10">
        <f>'Series Detail'!S95+'Series Detail'!AA95</f>
        <v>0</v>
      </c>
      <c r="E85" s="10">
        <f>'Series Detail'!T95</f>
        <v>0</v>
      </c>
      <c r="F85" s="10">
        <f t="shared" si="34"/>
        <v>0</v>
      </c>
      <c r="G85" s="10">
        <f t="shared" ref="G85" si="43">+F84+F85</f>
        <v>0</v>
      </c>
    </row>
    <row r="86" spans="1:7" ht="15" x14ac:dyDescent="0.25">
      <c r="A86" s="22">
        <f t="shared" si="33"/>
        <v>58424</v>
      </c>
      <c r="B86" s="10">
        <f>'Series Detail'!P96+'Series Detail'!X96</f>
        <v>0</v>
      </c>
      <c r="C86" s="10">
        <f>'Series Detail'!R96+'Series Detail'!Z96</f>
        <v>0</v>
      </c>
      <c r="D86" s="10">
        <f>'Series Detail'!S96+'Series Detail'!AA96</f>
        <v>0</v>
      </c>
      <c r="E86" s="10">
        <f>'Series Detail'!T96</f>
        <v>0</v>
      </c>
      <c r="F86" s="10">
        <f t="shared" si="34"/>
        <v>0</v>
      </c>
      <c r="G86" s="8"/>
    </row>
    <row r="87" spans="1:7" ht="15" x14ac:dyDescent="0.25">
      <c r="A87" s="22">
        <f t="shared" si="33"/>
        <v>58607</v>
      </c>
      <c r="B87" s="10">
        <f>'Series Detail'!P97+'Series Detail'!X97</f>
        <v>0</v>
      </c>
      <c r="C87" s="10">
        <f>'Series Detail'!R97+'Series Detail'!Z97</f>
        <v>0</v>
      </c>
      <c r="D87" s="10">
        <f>'Series Detail'!S97+'Series Detail'!AA97</f>
        <v>0</v>
      </c>
      <c r="E87" s="10">
        <f>'Series Detail'!T97</f>
        <v>0</v>
      </c>
      <c r="F87" s="10">
        <f t="shared" si="34"/>
        <v>0</v>
      </c>
      <c r="G87" s="10">
        <f t="shared" ref="G87" si="44">+F86+F87</f>
        <v>0</v>
      </c>
    </row>
    <row r="88" spans="1:7" ht="15" x14ac:dyDescent="0.25">
      <c r="A88" s="22"/>
      <c r="B88" s="10"/>
      <c r="C88" s="10"/>
      <c r="D88" s="10"/>
      <c r="E88" s="10"/>
      <c r="F88" s="10"/>
      <c r="G88" s="10"/>
    </row>
    <row r="89" spans="1:7" ht="6.95" customHeight="1" x14ac:dyDescent="0.25">
      <c r="A89" s="22"/>
      <c r="B89" s="28"/>
      <c r="C89" s="28"/>
      <c r="D89" s="28"/>
      <c r="E89" s="28"/>
      <c r="F89" s="28"/>
      <c r="G89" s="28"/>
    </row>
    <row r="90" spans="1:7" ht="15.75" thickBot="1" x14ac:dyDescent="0.3">
      <c r="A90" s="22"/>
      <c r="B90" s="27">
        <f t="shared" ref="B90:G90" si="45">SUM(B5:B89)</f>
        <v>472505724.55000001</v>
      </c>
      <c r="C90" s="27">
        <f t="shared" si="45"/>
        <v>421015078.75</v>
      </c>
      <c r="D90" s="27">
        <f t="shared" si="45"/>
        <v>1074697879.05</v>
      </c>
      <c r="E90" s="27">
        <f t="shared" si="45"/>
        <v>0</v>
      </c>
      <c r="F90" s="27">
        <f t="shared" si="45"/>
        <v>1968218682.3499999</v>
      </c>
      <c r="G90" s="27">
        <f t="shared" si="45"/>
        <v>1968218682.3499999</v>
      </c>
    </row>
    <row r="91" spans="1:7" ht="13.5" thickTop="1" x14ac:dyDescent="0.2"/>
    <row r="92" spans="1:7" x14ac:dyDescent="0.2">
      <c r="G92" s="2"/>
    </row>
  </sheetData>
  <mergeCells count="1">
    <mergeCell ref="B2:F2"/>
  </mergeCells>
  <pageMargins left="0.75" right="0.75" top="0.75" bottom="0.75" header="0.3" footer="0.3"/>
  <pageSetup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zoomScale="90" zoomScaleNormal="90" zoomScaleSheetLayoutView="100" workbookViewId="0">
      <pane xSplit="1" ySplit="4" topLeftCell="B5" activePane="bottomRight" state="frozen"/>
      <selection activeCell="E79" sqref="E79"/>
      <selection pane="topRight" activeCell="E79" sqref="E79"/>
      <selection pane="bottomLeft" activeCell="E79" sqref="E79"/>
      <selection pane="bottomRight" activeCell="C18" sqref="C18"/>
    </sheetView>
  </sheetViews>
  <sheetFormatPr defaultColWidth="10.6640625" defaultRowHeight="15" x14ac:dyDescent="0.25"/>
  <cols>
    <col min="1" max="1" width="15.83203125" style="22" customWidth="1"/>
    <col min="2" max="5" width="19.83203125" style="8" customWidth="1"/>
    <col min="6" max="6" width="20.83203125" style="8" customWidth="1"/>
    <col min="7" max="7" width="19.83203125" style="8" customWidth="1"/>
    <col min="8" max="21" width="14.83203125" style="8" customWidth="1"/>
    <col min="22" max="22" width="17.6640625" style="8" bestFit="1" customWidth="1"/>
    <col min="23" max="16384" width="10.6640625" style="8"/>
  </cols>
  <sheetData>
    <row r="1" spans="1:22" s="101" customFormat="1" ht="18.75" x14ac:dyDescent="0.3">
      <c r="A1" s="100"/>
      <c r="B1" s="116" t="s">
        <v>46</v>
      </c>
      <c r="C1" s="116"/>
      <c r="D1" s="116"/>
      <c r="E1" s="116"/>
      <c r="F1" s="116"/>
    </row>
    <row r="2" spans="1:22" s="99" customFormat="1" ht="15.75" x14ac:dyDescent="0.25">
      <c r="A2" s="98"/>
      <c r="B2" s="115" t="s">
        <v>107</v>
      </c>
      <c r="C2" s="115"/>
      <c r="D2" s="115"/>
      <c r="E2" s="115"/>
      <c r="F2" s="115"/>
    </row>
    <row r="3" spans="1:22" ht="24.95" customHeight="1" x14ac:dyDescent="0.25">
      <c r="A3" s="23" t="s">
        <v>47</v>
      </c>
      <c r="B3" s="24"/>
      <c r="C3" s="24"/>
      <c r="D3" s="52" t="s">
        <v>5</v>
      </c>
      <c r="E3" s="25" t="s">
        <v>21</v>
      </c>
      <c r="F3" s="25"/>
      <c r="G3" s="25" t="s">
        <v>24</v>
      </c>
    </row>
    <row r="4" spans="1:22" x14ac:dyDescent="0.25">
      <c r="A4" s="26" t="s">
        <v>48</v>
      </c>
      <c r="B4" s="24" t="s">
        <v>1</v>
      </c>
      <c r="C4" s="24" t="s">
        <v>3</v>
      </c>
      <c r="D4" s="51" t="s">
        <v>3</v>
      </c>
      <c r="E4" s="24" t="s">
        <v>3</v>
      </c>
      <c r="F4" s="24" t="s">
        <v>4</v>
      </c>
      <c r="G4" s="24" t="s">
        <v>4</v>
      </c>
    </row>
    <row r="5" spans="1:22" x14ac:dyDescent="0.25">
      <c r="A5" s="22">
        <v>43631</v>
      </c>
      <c r="B5" s="10">
        <f>'Series Detail'!AE15+'Series Detail'!AL15+'Series Detail'!AR15+'Series Detail'!AX15+'Series Detail'!BE15+'Series Detail'!BK15+'Series Detail'!BR15+'Series Detail'!BX15+'Series Detail'!CE15+'Series Detail'!CL15+'Series Detail'!CR15+'Series Detail'!CX15+'Series Detail'!DD15+'Series Detail'!DK15+'Series Detail'!DR15+'Series Detail'!DY15</f>
        <v>13193230.949999999</v>
      </c>
      <c r="C5" s="10">
        <f>'Series Detail'!AG15+'Series Detail'!AN15+'Series Detail'!AT15+'Series Detail'!AZ15+'Series Detail'!BG15+'Series Detail'!BM15+'Series Detail'!BT15+'Series Detail'!BZ15+'Series Detail'!CG15+'Series Detail'!CN15+'Series Detail'!CT15+'Series Detail'!CZ15+'Series Detail'!DF15+'Series Detail'!DM15+'Series Detail'!DT15+'Series Detail'!EA16</f>
        <v>53877272.5</v>
      </c>
      <c r="D5" s="10">
        <f>'Series Detail'!AH15+'Series Detail'!BA15+'Series Detail'!BN15+'Series Detail'!CA15+'Series Detail'!CH15+'Series Detail'!DG15+'Series Detail'!DN15+'Series Detail'!DU15+'Series Detail'!EB15</f>
        <v>46331769.050000004</v>
      </c>
      <c r="E5" s="10">
        <v>0</v>
      </c>
      <c r="F5" s="10">
        <f t="shared" ref="F5:F33" si="0">SUM(B5:E5)</f>
        <v>113402272.5</v>
      </c>
      <c r="G5" s="10">
        <f>F5</f>
        <v>113402272.5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</row>
    <row r="6" spans="1:22" x14ac:dyDescent="0.25">
      <c r="A6" s="22">
        <f t="shared" ref="A6:A67" si="1">EDATE(A5,6)</f>
        <v>43814</v>
      </c>
      <c r="B6" s="10">
        <f>'Series Detail'!AE16+'Series Detail'!AL16+'Series Detail'!AR16+'Series Detail'!AX16+'Series Detail'!BE16+'Series Detail'!BK16+'Series Detail'!BR16+'Series Detail'!BX16+'Series Detail'!CE16+'Series Detail'!CL16+'Series Detail'!CR16+'Series Detail'!CX16+'Series Detail'!DD16+'Series Detail'!DK16+'Series Detail'!DR16+'Series Detail'!DY16</f>
        <v>4684863.4000000004</v>
      </c>
      <c r="C6" s="10">
        <f>'Series Detail'!AG16+'Series Detail'!AN16+'Series Detail'!AT16+'Series Detail'!AZ16+'Series Detail'!BG16+'Series Detail'!BM16+'Series Detail'!BT16+'Series Detail'!BZ16+'Series Detail'!CG16+'Series Detail'!CN16+'Series Detail'!CT16+'Series Detail'!CZ16+'Series Detail'!DF16+'Series Detail'!DM16+'Series Detail'!DT16+'Series Detail'!EA17</f>
        <v>53788997.5</v>
      </c>
      <c r="D6" s="10">
        <f>'Series Detail'!AH16+'Series Detail'!BA16+'Series Detail'!BN16+'Series Detail'!CA16+'Series Detail'!CH16+'Series Detail'!DG16+'Series Detail'!DN16+'Series Detail'!DU16+'Series Detail'!EB16</f>
        <v>12570136.6</v>
      </c>
      <c r="E6" s="10">
        <v>0</v>
      </c>
      <c r="F6" s="10">
        <f t="shared" si="0"/>
        <v>71043997.5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f t="shared" si="1"/>
        <v>43997</v>
      </c>
      <c r="B7" s="10">
        <f>'Series Detail'!AE17+'Series Detail'!AL17+'Series Detail'!AR17+'Series Detail'!AX17+'Series Detail'!BE17+'Series Detail'!BK17+'Series Detail'!BR17+'Series Detail'!BX17+'Series Detail'!CE17+'Series Detail'!CL17+'Series Detail'!CR17+'Series Detail'!CX17+'Series Detail'!DD17+'Series Detail'!DK17+'Series Detail'!DR17+'Series Detail'!DY17</f>
        <v>17005740.75</v>
      </c>
      <c r="C7" s="10">
        <f>'Series Detail'!AG17+'Series Detail'!AN17+'Series Detail'!AT17+'Series Detail'!AZ17+'Series Detail'!BG17+'Series Detail'!BM17+'Series Detail'!BT17+'Series Detail'!BZ17+'Series Detail'!CG17+'Series Detail'!CN17+'Series Detail'!CT17+'Series Detail'!CZ17+'Series Detail'!DF17+'Series Detail'!DM17+'Series Detail'!DT17+'Series Detail'!EA18</f>
        <v>53776885</v>
      </c>
      <c r="D7" s="10">
        <f>'Series Detail'!AH17+'Series Detail'!BA17+'Series Detail'!BN17+'Series Detail'!CA17+'Series Detail'!CH17+'Series Detail'!DG17+'Series Detail'!DN17+'Series Detail'!DU17+'Series Detail'!EB17</f>
        <v>56784259.25</v>
      </c>
      <c r="E7" s="10">
        <v>0</v>
      </c>
      <c r="F7" s="10">
        <f t="shared" si="0"/>
        <v>127566885</v>
      </c>
      <c r="G7" s="10">
        <f t="shared" ref="G7" si="2">+F6+F7</f>
        <v>198610882.5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4"/>
    </row>
    <row r="8" spans="1:22" x14ac:dyDescent="0.25">
      <c r="A8" s="22">
        <f t="shared" si="1"/>
        <v>44180</v>
      </c>
      <c r="B8" s="10">
        <f>'Series Detail'!AE18+'Series Detail'!AL18+'Series Detail'!AR18+'Series Detail'!AX18+'Series Detail'!BE18+'Series Detail'!BK18+'Series Detail'!BR18+'Series Detail'!BX18+'Series Detail'!CE18+'Series Detail'!CL18+'Series Detail'!CR18+'Series Detail'!CX18+'Series Detail'!DD18+'Series Detail'!DK18+'Series Detail'!DR18+'Series Detail'!DY18</f>
        <v>57141968.600000001</v>
      </c>
      <c r="C8" s="10">
        <f>'Series Detail'!AG18+'Series Detail'!AN18+'Series Detail'!AT18+'Series Detail'!AZ18+'Series Detail'!BG18+'Series Detail'!BM18+'Series Detail'!BT18+'Series Detail'!BZ18+'Series Detail'!CG18+'Series Detail'!CN18+'Series Detail'!CT18+'Series Detail'!CZ18+'Series Detail'!DF18+'Series Detail'!DM18+'Series Detail'!DT18+'Series Detail'!EA19</f>
        <v>53544922.5</v>
      </c>
      <c r="D8" s="10">
        <f>'Series Detail'!AH18+'Series Detail'!BA18+'Series Detail'!BN18+'Series Detail'!CA18+'Series Detail'!CH18+'Series Detail'!DG18+'Series Detail'!DN18+'Series Detail'!DU18+'Series Detail'!EB18</f>
        <v>12833031.4</v>
      </c>
      <c r="E8" s="10">
        <v>0</v>
      </c>
      <c r="F8" s="10">
        <f t="shared" si="0"/>
        <v>123519922.5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2" x14ac:dyDescent="0.25">
      <c r="A9" s="22">
        <f t="shared" si="1"/>
        <v>44362</v>
      </c>
      <c r="B9" s="10">
        <f>'Series Detail'!AE19+'Series Detail'!AL19+'Series Detail'!AR19+'Series Detail'!AX19+'Series Detail'!BE19+'Series Detail'!BK19+'Series Detail'!BR19+'Series Detail'!BX19+'Series Detail'!CE19+'Series Detail'!CL19+'Series Detail'!CR19+'Series Detail'!CX19+'Series Detail'!DD19+'Series Detail'!DK19+'Series Detail'!DR19+'Series Detail'!DY19</f>
        <v>15109233.600000001</v>
      </c>
      <c r="C9" s="10">
        <f>'Series Detail'!AG19+'Series Detail'!AN19+'Series Detail'!AT19+'Series Detail'!AZ19+'Series Detail'!BG19+'Series Detail'!BM19+'Series Detail'!BT19+'Series Detail'!BZ19+'Series Detail'!CG19+'Series Detail'!CN19+'Series Detail'!CT19+'Series Detail'!CZ19+'Series Detail'!DF19+'Series Detail'!DM19+'Series Detail'!DT19+'Series Detail'!EA20</f>
        <v>52207622.5</v>
      </c>
      <c r="D9" s="10">
        <f>'Series Detail'!AH19+'Series Detail'!BA19+'Series Detail'!BN19+'Series Detail'!CA19+'Series Detail'!CH19+'Series Detail'!DG19+'Series Detail'!DN19+'Series Detail'!DU19+'Series Detail'!EB19</f>
        <v>42615766.399999999</v>
      </c>
      <c r="E9" s="10">
        <v>0</v>
      </c>
      <c r="F9" s="10">
        <f t="shared" si="0"/>
        <v>109932622.5</v>
      </c>
      <c r="G9" s="10">
        <f t="shared" ref="G9" si="3">+F8+F9</f>
        <v>233452545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4"/>
    </row>
    <row r="10" spans="1:22" x14ac:dyDescent="0.25">
      <c r="A10" s="22">
        <f t="shared" si="1"/>
        <v>44545</v>
      </c>
      <c r="B10" s="10">
        <f>'Series Detail'!AE20+'Series Detail'!AL20+'Series Detail'!AR20+'Series Detail'!AX20+'Series Detail'!BE20+'Series Detail'!BK20+'Series Detail'!BR20+'Series Detail'!BX20+'Series Detail'!CE20+'Series Detail'!CL20+'Series Detail'!CR20+'Series Detail'!CX20+'Series Detail'!DD20+'Series Detail'!DK20+'Series Detail'!DR20+'Series Detail'!DY20</f>
        <v>12837848</v>
      </c>
      <c r="C10" s="10">
        <f>'Series Detail'!AG20+'Series Detail'!AN20+'Series Detail'!AT20+'Series Detail'!AZ20+'Series Detail'!BG20+'Series Detail'!BM20+'Series Detail'!BT20+'Series Detail'!BZ20+'Series Detail'!CG20+'Series Detail'!CN20+'Series Detail'!CT20+'Series Detail'!CZ20+'Series Detail'!DF20+'Series Detail'!DM20+'Series Detail'!DT20+'Series Detail'!EA21</f>
        <v>51858713.75</v>
      </c>
      <c r="D10" s="10">
        <f>'Series Detail'!AH20+'Series Detail'!BA20+'Series Detail'!BN20+'Series Detail'!CA20+'Series Detail'!CH20+'Series Detail'!DG20+'Series Detail'!DN20+'Series Detail'!DU20+'Series Detail'!EB20</f>
        <v>39427152</v>
      </c>
      <c r="E10" s="10">
        <v>0</v>
      </c>
      <c r="F10" s="10">
        <f t="shared" si="0"/>
        <v>104123713.75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2" x14ac:dyDescent="0.25">
      <c r="A11" s="22">
        <f t="shared" si="1"/>
        <v>44727</v>
      </c>
      <c r="B11" s="10">
        <f>'Series Detail'!AE21+'Series Detail'!AL21+'Series Detail'!AR21+'Series Detail'!AX21+'Series Detail'!BE21+'Series Detail'!BK21+'Series Detail'!BR21+'Series Detail'!BX21+'Series Detail'!CE21+'Series Detail'!CL21+'Series Detail'!CR21+'Series Detail'!CX21+'Series Detail'!DD21+'Series Detail'!DK21+'Series Detail'!DR21+'Series Detail'!DY21</f>
        <v>34882148.700000003</v>
      </c>
      <c r="C11" s="10">
        <f>'Series Detail'!AG21+'Series Detail'!AN21+'Series Detail'!AT21+'Series Detail'!AZ21+'Series Detail'!BG21+'Series Detail'!BM21+'Series Detail'!BT21+'Series Detail'!BZ21+'Series Detail'!CG21+'Series Detail'!CN21+'Series Detail'!CT21+'Series Detail'!CZ21+'Series Detail'!DF21+'Series Detail'!DM21+'Series Detail'!DT21+'Series Detail'!EA22</f>
        <v>51804913.75</v>
      </c>
      <c r="D11" s="10">
        <f>'Series Detail'!AH21+'Series Detail'!BA21+'Series Detail'!BN21+'Series Detail'!CA21+'Series Detail'!CH21+'Series Detail'!DG21+'Series Detail'!DN21+'Series Detail'!DU21+'Series Detail'!EB21</f>
        <v>56642851.299999997</v>
      </c>
      <c r="E11" s="10">
        <v>0</v>
      </c>
      <c r="F11" s="10">
        <f t="shared" si="0"/>
        <v>143329913.75</v>
      </c>
      <c r="G11" s="10">
        <f t="shared" ref="G11" si="4">+F10+F11</f>
        <v>247453627.5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4"/>
    </row>
    <row r="12" spans="1:22" x14ac:dyDescent="0.25">
      <c r="A12" s="22">
        <f t="shared" si="1"/>
        <v>44910</v>
      </c>
      <c r="B12" s="10">
        <f>'Series Detail'!AE22+'Series Detail'!AL22+'Series Detail'!AR22+'Series Detail'!AX22+'Series Detail'!BE22+'Series Detail'!BK22+'Series Detail'!BR22+'Series Detail'!BX22+'Series Detail'!CE22+'Series Detail'!CL22+'Series Detail'!CR22+'Series Detail'!CX22+'Series Detail'!DD22+'Series Detail'!DK22+'Series Detail'!DR22+'Series Detail'!DY22</f>
        <v>74201020</v>
      </c>
      <c r="C12" s="10">
        <f>'Series Detail'!AG22+'Series Detail'!AN22+'Series Detail'!AT22+'Series Detail'!AZ22+'Series Detail'!BG22+'Series Detail'!BM22+'Series Detail'!BT22+'Series Detail'!BZ22+'Series Detail'!CG22+'Series Detail'!CN22+'Series Detail'!CT22+'Series Detail'!CZ22+'Series Detail'!DF22+'Series Detail'!DM22+'Series Detail'!DT22+'Series Detail'!EA23</f>
        <v>49936230</v>
      </c>
      <c r="D12" s="10">
        <f>'Series Detail'!AH22+'Series Detail'!BA22+'Series Detail'!BN22+'Series Detail'!CA22+'Series Detail'!CH22+'Series Detail'!DG22+'Series Detail'!DN22+'Series Detail'!DU22+'Series Detail'!EB22</f>
        <v>40068980</v>
      </c>
      <c r="E12" s="10">
        <v>0</v>
      </c>
      <c r="F12" s="10">
        <f t="shared" si="0"/>
        <v>164206230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2" x14ac:dyDescent="0.25">
      <c r="A13" s="22">
        <f t="shared" si="1"/>
        <v>45092</v>
      </c>
      <c r="B13" s="10">
        <f>'Series Detail'!AE23+'Series Detail'!AL23+'Series Detail'!AR23+'Series Detail'!AX23+'Series Detail'!BE23+'Series Detail'!BK23+'Series Detail'!BR23+'Series Detail'!BX23+'Series Detail'!CE23+'Series Detail'!CL23+'Series Detail'!CR23+'Series Detail'!CX23+'Series Detail'!DD23+'Series Detail'!DK23+'Series Detail'!DR23+'Series Detail'!DY23</f>
        <v>28232993.099999998</v>
      </c>
      <c r="C13" s="10">
        <f>'Series Detail'!AG23+'Series Detail'!AN23+'Series Detail'!AT23+'Series Detail'!AZ23+'Series Detail'!BG23+'Series Detail'!BM23+'Series Detail'!BT23+'Series Detail'!BZ23+'Series Detail'!CG23+'Series Detail'!CN23+'Series Detail'!CT23+'Series Detail'!CZ23+'Series Detail'!DF23+'Series Detail'!DM23+'Series Detail'!DT23+'Series Detail'!EA24</f>
        <v>48332055</v>
      </c>
      <c r="D13" s="10">
        <f>'Series Detail'!AH23+'Series Detail'!BA23+'Series Detail'!BN23+'Series Detail'!CA23+'Series Detail'!CH23+'Series Detail'!DG23+'Series Detail'!DN23+'Series Detail'!DU23+'Series Detail'!EB23</f>
        <v>21677006.900000002</v>
      </c>
      <c r="E13" s="10">
        <v>0</v>
      </c>
      <c r="F13" s="10">
        <f t="shared" si="0"/>
        <v>98242055</v>
      </c>
      <c r="G13" s="10">
        <f t="shared" ref="G13" si="5">+F12+F13</f>
        <v>262448285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4"/>
    </row>
    <row r="14" spans="1:22" x14ac:dyDescent="0.25">
      <c r="A14" s="22">
        <f t="shared" si="1"/>
        <v>45275</v>
      </c>
      <c r="B14" s="10">
        <f>'Series Detail'!AE24+'Series Detail'!AL24+'Series Detail'!AR24+'Series Detail'!AX24+'Series Detail'!BE24+'Series Detail'!BK24+'Series Detail'!BR24+'Series Detail'!BX24+'Series Detail'!CE24+'Series Detail'!CL24+'Series Detail'!CR24+'Series Detail'!CX24+'Series Detail'!DD24+'Series Detail'!DK24+'Series Detail'!DR24+'Series Detail'!DY24</f>
        <v>19319366.600000001</v>
      </c>
      <c r="C14" s="10">
        <f>'Series Detail'!AG24+'Series Detail'!AN24+'Series Detail'!AT24+'Series Detail'!AZ24+'Series Detail'!BG24+'Series Detail'!BM24+'Series Detail'!BT24+'Series Detail'!BZ24+'Series Detail'!CG24+'Series Detail'!CN24+'Series Detail'!CT24+'Series Detail'!CZ24+'Series Detail'!DF24+'Series Detail'!DM24+'Series Detail'!DT24+'Series Detail'!EA25</f>
        <v>47567525</v>
      </c>
      <c r="D14" s="10">
        <f>'Series Detail'!AH24+'Series Detail'!BA24+'Series Detail'!BN24+'Series Detail'!CA24+'Series Detail'!CH24+'Series Detail'!DG24+'Series Detail'!DN24+'Series Detail'!DU24+'Series Detail'!EB24</f>
        <v>97320633.400000006</v>
      </c>
      <c r="E14" s="10">
        <v>0</v>
      </c>
      <c r="F14" s="10">
        <f t="shared" si="0"/>
        <v>164207525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2" x14ac:dyDescent="0.25">
      <c r="A15" s="22">
        <f t="shared" si="1"/>
        <v>45458</v>
      </c>
      <c r="B15" s="10">
        <f>'Series Detail'!AE25+'Series Detail'!AL25+'Series Detail'!AR25+'Series Detail'!AX25+'Series Detail'!BE25+'Series Detail'!BK25+'Series Detail'!BR25+'Series Detail'!BX25+'Series Detail'!CE25+'Series Detail'!CL25+'Series Detail'!CR25+'Series Detail'!CX25+'Series Detail'!DD25+'Series Detail'!DK25+'Series Detail'!DR25+'Series Detail'!DY25</f>
        <v>20632146.500000004</v>
      </c>
      <c r="C15" s="10">
        <f>'Series Detail'!AG25+'Series Detail'!AN25+'Series Detail'!AT25+'Series Detail'!AZ25+'Series Detail'!BG25+'Series Detail'!BM25+'Series Detail'!BT25+'Series Detail'!BZ25+'Series Detail'!CG25+'Series Detail'!CN25+'Series Detail'!CT25+'Series Detail'!CZ25+'Series Detail'!DF25+'Series Detail'!DM25+'Series Detail'!DT25+'Series Detail'!EA26</f>
        <v>47438412.5</v>
      </c>
      <c r="D15" s="10">
        <f>'Series Detail'!AH25+'Series Detail'!BA25+'Series Detail'!BN25+'Series Detail'!CA25+'Series Detail'!CH25+'Series Detail'!DG25+'Series Detail'!DN25+'Series Detail'!DU25+'Series Detail'!EB25</f>
        <v>30177853.5</v>
      </c>
      <c r="E15" s="10">
        <v>0</v>
      </c>
      <c r="F15" s="10">
        <f t="shared" si="0"/>
        <v>98248412.5</v>
      </c>
      <c r="G15" s="10">
        <f t="shared" ref="G15" si="6">+F14+F15</f>
        <v>262455937.5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4"/>
    </row>
    <row r="16" spans="1:22" x14ac:dyDescent="0.25">
      <c r="A16" s="22">
        <f t="shared" si="1"/>
        <v>45641</v>
      </c>
      <c r="B16" s="10">
        <f>'Series Detail'!AE26+'Series Detail'!AL26+'Series Detail'!AR26+'Series Detail'!AX26+'Series Detail'!BE26+'Series Detail'!BK26+'Series Detail'!BR26+'Series Detail'!BX26+'Series Detail'!CE26+'Series Detail'!CL26+'Series Detail'!CR26+'Series Detail'!CX26+'Series Detail'!DD26+'Series Detail'!DK26+'Series Detail'!DR26+'Series Detail'!DY26</f>
        <v>17916601.25</v>
      </c>
      <c r="C16" s="10">
        <f>'Series Detail'!AG26+'Series Detail'!AN26+'Series Detail'!AT26+'Series Detail'!AZ26+'Series Detail'!BG26+'Series Detail'!BM26+'Series Detail'!BT26+'Series Detail'!BZ26+'Series Detail'!CG26+'Series Detail'!CN26+'Series Detail'!CT26+'Series Detail'!CZ26+'Series Detail'!DF26+'Series Detail'!DM26+'Series Detail'!DT26+'Series Detail'!EA27</f>
        <v>46592707.5</v>
      </c>
      <c r="D16" s="10">
        <f>'Series Detail'!AH26+'Series Detail'!BA26+'Series Detail'!BN26+'Series Detail'!CA26+'Series Detail'!CH26+'Series Detail'!DG26+'Series Detail'!DN26+'Series Detail'!DU26+'Series Detail'!EB26</f>
        <v>92468398.75</v>
      </c>
      <c r="E16" s="10">
        <v>0</v>
      </c>
      <c r="F16" s="10">
        <f t="shared" si="0"/>
        <v>156977707.5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2" x14ac:dyDescent="0.25">
      <c r="A17" s="22">
        <f t="shared" si="1"/>
        <v>45823</v>
      </c>
      <c r="B17" s="10">
        <f>'Series Detail'!AE27+'Series Detail'!AL27+'Series Detail'!AR27+'Series Detail'!AX27+'Series Detail'!BE27+'Series Detail'!BK27+'Series Detail'!BR27+'Series Detail'!BX27+'Series Detail'!CE27+'Series Detail'!CL27+'Series Detail'!CR27+'Series Detail'!CX27+'Series Detail'!DD27+'Series Detail'!DK27+'Series Detail'!DR27+'Series Detail'!DY27</f>
        <v>24303549.200000003</v>
      </c>
      <c r="C17" s="10">
        <f>'Series Detail'!AG27+'Series Detail'!AN27+'Series Detail'!AT27+'Series Detail'!AZ27+'Series Detail'!BG27+'Series Detail'!BM27+'Series Detail'!BT27+'Series Detail'!BZ27+'Series Detail'!CG27+'Series Detail'!CN27+'Series Detail'!CT27+'Series Detail'!CZ27+'Series Detail'!DF27+'Series Detail'!DM27+'Series Detail'!DT27+'Series Detail'!EA28</f>
        <v>46456307.5</v>
      </c>
      <c r="D17" s="10">
        <f>'Series Detail'!AH27+'Series Detail'!BA27+'Series Detail'!BN27+'Series Detail'!CA27+'Series Detail'!CH27+'Series Detail'!DG27+'Series Detail'!DN27+'Series Detail'!DU27+'Series Detail'!EB27</f>
        <v>34711450.800000004</v>
      </c>
      <c r="E17" s="10">
        <v>0</v>
      </c>
      <c r="F17" s="10">
        <f t="shared" si="0"/>
        <v>105471307.5</v>
      </c>
      <c r="G17" s="10">
        <f t="shared" ref="G17" si="7">+F16+F17</f>
        <v>262449015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4"/>
    </row>
    <row r="18" spans="1:22" x14ac:dyDescent="0.25">
      <c r="A18" s="22">
        <f t="shared" si="1"/>
        <v>46006</v>
      </c>
      <c r="B18" s="10">
        <f>'Series Detail'!AE28+'Series Detail'!AL28+'Series Detail'!AR28+'Series Detail'!AX28+'Series Detail'!BE28+'Series Detail'!BK28+'Series Detail'!BR28+'Series Detail'!BX28+'Series Detail'!CE28+'Series Detail'!CL28+'Series Detail'!CR28+'Series Detail'!CX28+'Series Detail'!DD28+'Series Detail'!DK28+'Series Detail'!DR28+'Series Detail'!DY28</f>
        <v>9421644</v>
      </c>
      <c r="C18" s="10">
        <f>'Series Detail'!AG28+'Series Detail'!AN28+'Series Detail'!AT28+'Series Detail'!AZ28+'Series Detail'!BG28+'Series Detail'!BM28+'Series Detail'!BT28+'Series Detail'!BZ28+'Series Detail'!CG28+'Series Detail'!CN28+'Series Detail'!CT28+'Series Detail'!CZ28+'Series Detail'!DF28+'Series Detail'!DM28+'Series Detail'!DT28+'Series Detail'!EA29</f>
        <v>45362325</v>
      </c>
      <c r="D18" s="10">
        <f>'Series Detail'!AH28+'Series Detail'!BA28+'Series Detail'!BN28+'Series Detail'!CA28+'Series Detail'!CH28+'Series Detail'!DG28+'Series Detail'!DN28+'Series Detail'!DU28+'Series Detail'!EB28</f>
        <v>60213356</v>
      </c>
      <c r="E18" s="10">
        <v>0</v>
      </c>
      <c r="F18" s="10">
        <f t="shared" si="0"/>
        <v>114997325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A19" s="22">
        <f t="shared" si="1"/>
        <v>46188</v>
      </c>
      <c r="B19" s="10">
        <f>'Series Detail'!AE29+'Series Detail'!AL29+'Series Detail'!AR29+'Series Detail'!AX29+'Series Detail'!BE29+'Series Detail'!BK29+'Series Detail'!BR29+'Series Detail'!BX29+'Series Detail'!CE29+'Series Detail'!CL29+'Series Detail'!CR29+'Series Detail'!CX29+'Series Detail'!DD29+'Series Detail'!DK29+'Series Detail'!DR29+'Series Detail'!DY29</f>
        <v>46047485.400000006</v>
      </c>
      <c r="C19" s="10">
        <f>'Series Detail'!AG29+'Series Detail'!AN29+'Series Detail'!AT29+'Series Detail'!AZ29+'Series Detail'!BG29+'Series Detail'!BM29+'Series Detail'!BT29+'Series Detail'!BZ29+'Series Detail'!CG29+'Series Detail'!CN29+'Series Detail'!CT29+'Series Detail'!CZ29+'Series Detail'!DF29+'Series Detail'!DM29+'Series Detail'!DT29+'Series Detail'!EA30</f>
        <v>45218362.5</v>
      </c>
      <c r="D19" s="10">
        <f>'Series Detail'!AH29+'Series Detail'!BA29+'Series Detail'!BN29+'Series Detail'!CA29+'Series Detail'!CH29+'Series Detail'!DG29+'Series Detail'!DN29+'Series Detail'!DU29+'Series Detail'!EB29</f>
        <v>51852514.599999994</v>
      </c>
      <c r="E19" s="10">
        <v>0</v>
      </c>
      <c r="F19" s="10">
        <f t="shared" si="0"/>
        <v>143118362.5</v>
      </c>
      <c r="G19" s="10">
        <f t="shared" ref="G19" si="8">+F18+F19</f>
        <v>258115687.5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4"/>
    </row>
    <row r="20" spans="1:22" x14ac:dyDescent="0.25">
      <c r="A20" s="22">
        <f t="shared" si="1"/>
        <v>46371</v>
      </c>
      <c r="B20" s="10">
        <f>'Series Detail'!AE30+'Series Detail'!AL30+'Series Detail'!AR30+'Series Detail'!AX30+'Series Detail'!BE30+'Series Detail'!BK30+'Series Detail'!BR30+'Series Detail'!BX30+'Series Detail'!CE30+'Series Detail'!CL30+'Series Detail'!CR30+'Series Detail'!CX30+'Series Detail'!DD30+'Series Detail'!DK30+'Series Detail'!DR30+'Series Detail'!DY30</f>
        <v>55509290.399999999</v>
      </c>
      <c r="C20" s="10">
        <f>'Series Detail'!AG30+'Series Detail'!AN30+'Series Detail'!AT30+'Series Detail'!AZ30+'Series Detail'!BG30+'Series Detail'!BM30+'Series Detail'!BT30+'Series Detail'!BZ30+'Series Detail'!CG30+'Series Detail'!CN30+'Series Detail'!CT30+'Series Detail'!CZ30+'Series Detail'!DF30+'Series Detail'!DM30+'Series Detail'!DT30+'Series Detail'!EA31</f>
        <v>44008875</v>
      </c>
      <c r="D20" s="10">
        <f>'Series Detail'!AH30+'Series Detail'!BA30+'Series Detail'!BN30+'Series Detail'!CA30+'Series Detail'!CH30+'Series Detail'!DG30+'Series Detail'!DN30+'Series Detail'!DU30+'Series Detail'!EB30</f>
        <v>39230709.600000001</v>
      </c>
      <c r="E20" s="10">
        <v>0</v>
      </c>
      <c r="F20" s="10">
        <f t="shared" si="0"/>
        <v>138748875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2" x14ac:dyDescent="0.25">
      <c r="A21" s="22">
        <f t="shared" si="1"/>
        <v>46553</v>
      </c>
      <c r="B21" s="10">
        <f>'Series Detail'!AE31+'Series Detail'!AL31+'Series Detail'!AR31+'Series Detail'!AX31+'Series Detail'!BE31+'Series Detail'!BK31+'Series Detail'!BR31+'Series Detail'!BX31+'Series Detail'!CE31+'Series Detail'!CL31+'Series Detail'!CR31+'Series Detail'!CX31+'Series Detail'!DD31+'Series Detail'!DK31+'Series Detail'!DR31+'Series Detail'!DY31</f>
        <v>36434934.099999994</v>
      </c>
      <c r="C21" s="10">
        <f>'Series Detail'!AG31+'Series Detail'!AN31+'Series Detail'!AT31+'Series Detail'!AZ31+'Series Detail'!BG31+'Series Detail'!BM31+'Series Detail'!BT31+'Series Detail'!BZ31+'Series Detail'!CG31+'Series Detail'!CN31+'Series Detail'!CT31+'Series Detail'!CZ31+'Series Detail'!DF31+'Series Detail'!DM31+'Series Detail'!DT31+'Series Detail'!EA32</f>
        <v>42667550</v>
      </c>
      <c r="D21" s="10">
        <f>'Series Detail'!AH31+'Series Detail'!BA31+'Series Detail'!BN31+'Series Detail'!CA31+'Series Detail'!CH31+'Series Detail'!DG31+'Series Detail'!DN31+'Series Detail'!DU31+'Series Detail'!EB31</f>
        <v>43330065.899999999</v>
      </c>
      <c r="E21" s="10">
        <v>0</v>
      </c>
      <c r="F21" s="10">
        <f t="shared" si="0"/>
        <v>122432550</v>
      </c>
      <c r="G21" s="10">
        <f t="shared" ref="G21" si="9">+F20+F21</f>
        <v>261181425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4"/>
    </row>
    <row r="22" spans="1:22" x14ac:dyDescent="0.25">
      <c r="A22" s="22">
        <f t="shared" si="1"/>
        <v>46736</v>
      </c>
      <c r="B22" s="10">
        <f>'Series Detail'!AE32+'Series Detail'!AL32+'Series Detail'!AR32+'Series Detail'!AX32+'Series Detail'!BE32+'Series Detail'!BK32+'Series Detail'!BR32+'Series Detail'!BX32+'Series Detail'!CE32+'Series Detail'!CL32+'Series Detail'!CR32+'Series Detail'!CX32+'Series Detail'!DD32+'Series Detail'!DK32+'Series Detail'!DR32+'Series Detail'!DY32</f>
        <v>110190000</v>
      </c>
      <c r="C22" s="10">
        <f>'Series Detail'!AG32+'Series Detail'!AN32+'Series Detail'!AT32+'Series Detail'!AZ32+'Series Detail'!BG32+'Series Detail'!BM32+'Series Detail'!BT32+'Series Detail'!BZ32+'Series Detail'!CG32+'Series Detail'!CN32+'Series Detail'!CT32+'Series Detail'!CZ32+'Series Detail'!DF32+'Series Detail'!DM32+'Series Detail'!DT32+'Series Detail'!EA33</f>
        <v>42316512.5</v>
      </c>
      <c r="D22" s="10">
        <f>'Series Detail'!AH32+'Series Detail'!BA32+'Series Detail'!BN32+'Series Detail'!CA32+'Series Detail'!CH32+'Series Detail'!DG32+'Series Detail'!DN32+'Series Detail'!DU32+'Series Detail'!EB32</f>
        <v>0</v>
      </c>
      <c r="E22" s="10">
        <v>0</v>
      </c>
      <c r="F22" s="10">
        <f t="shared" si="0"/>
        <v>152506512.5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2" x14ac:dyDescent="0.25">
      <c r="A23" s="22">
        <f t="shared" si="1"/>
        <v>46919</v>
      </c>
      <c r="B23" s="10">
        <f>'Series Detail'!AE33+'Series Detail'!AL33+'Series Detail'!AR33+'Series Detail'!AX33+'Series Detail'!BE33+'Series Detail'!BK33+'Series Detail'!BR33+'Series Detail'!BX33+'Series Detail'!CE33+'Series Detail'!CL33+'Series Detail'!CR33+'Series Detail'!CX33+'Series Detail'!DD33+'Series Detail'!DK33+'Series Detail'!DR33+'Series Detail'!DY33</f>
        <v>15902687.300000001</v>
      </c>
      <c r="C23" s="10">
        <f>'Series Detail'!AG33+'Series Detail'!AN33+'Series Detail'!AT33+'Series Detail'!AZ33+'Series Detail'!BG33+'Series Detail'!BM33+'Series Detail'!BT33+'Series Detail'!BZ33+'Series Detail'!CG33+'Series Detail'!CN33+'Series Detail'!CT33+'Series Detail'!CZ33+'Series Detail'!DF33+'Series Detail'!DM33+'Series Detail'!DT33+'Series Detail'!EA34</f>
        <v>39547175</v>
      </c>
      <c r="D23" s="10">
        <f>'Series Detail'!AH33+'Series Detail'!BA33+'Series Detail'!BN33+'Series Detail'!CA33+'Series Detail'!CH33+'Series Detail'!DG33+'Series Detail'!DN33+'Series Detail'!DU33+'Series Detail'!EB33</f>
        <v>83087312.700000003</v>
      </c>
      <c r="E23" s="10">
        <v>0</v>
      </c>
      <c r="F23" s="10">
        <f t="shared" si="0"/>
        <v>138537175</v>
      </c>
      <c r="G23" s="10">
        <f t="shared" ref="G23" si="10">+F22+F23</f>
        <v>291043687.5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4"/>
    </row>
    <row r="24" spans="1:22" x14ac:dyDescent="0.25">
      <c r="A24" s="22">
        <f t="shared" si="1"/>
        <v>47102</v>
      </c>
      <c r="B24" s="10">
        <f>'Series Detail'!AE34+'Series Detail'!AL34+'Series Detail'!AR34+'Series Detail'!AX34+'Series Detail'!BE34+'Series Detail'!BK34+'Series Detail'!BR34+'Series Detail'!BX34+'Series Detail'!CE34+'Series Detail'!CL34+'Series Detail'!CR34+'Series Detail'!CX34+'Series Detail'!DD34+'Series Detail'!DK34+'Series Detail'!DR34+'Series Detail'!DY34</f>
        <v>115860000</v>
      </c>
      <c r="C24" s="10">
        <f>'Series Detail'!AG34+'Series Detail'!AN34+'Series Detail'!AT34+'Series Detail'!AZ34+'Series Detail'!BG34+'Series Detail'!BM34+'Series Detail'!BT34+'Series Detail'!BZ34+'Series Detail'!CG34+'Series Detail'!CN34+'Series Detail'!CT34+'Series Detail'!CZ34+'Series Detail'!DF34+'Series Detail'!DM34+'Series Detail'!DT34+'Series Detail'!EA35</f>
        <v>39382312.5</v>
      </c>
      <c r="D24" s="10">
        <f>'Series Detail'!AH34+'Series Detail'!BA34+'Series Detail'!BN34+'Series Detail'!CA34+'Series Detail'!CH34+'Series Detail'!DG34+'Series Detail'!DN34+'Series Detail'!DU34+'Series Detail'!EB34</f>
        <v>0</v>
      </c>
      <c r="E24" s="10">
        <v>0</v>
      </c>
      <c r="F24" s="10">
        <f t="shared" si="0"/>
        <v>155242312.5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x14ac:dyDescent="0.25">
      <c r="A25" s="22">
        <f t="shared" si="1"/>
        <v>47284</v>
      </c>
      <c r="B25" s="10">
        <f>'Series Detail'!AE35+'Series Detail'!AL35+'Series Detail'!AR35+'Series Detail'!AX35+'Series Detail'!BE35+'Series Detail'!BK35+'Series Detail'!BR35+'Series Detail'!BX35+'Series Detail'!CE35+'Series Detail'!CL35+'Series Detail'!CR35+'Series Detail'!CX35+'Series Detail'!DD35+'Series Detail'!DK35+'Series Detail'!DR35+'Series Detail'!DY35</f>
        <v>15495321.300000001</v>
      </c>
      <c r="C25" s="10">
        <f>'Series Detail'!AG35+'Series Detail'!AN35+'Series Detail'!AT35+'Series Detail'!AZ35+'Series Detail'!BG35+'Series Detail'!BM35+'Series Detail'!BT35+'Series Detail'!BZ35+'Series Detail'!CG35+'Series Detail'!CN35+'Series Detail'!CT35+'Series Detail'!CZ35+'Series Detail'!DF35+'Series Detail'!DM35+'Series Detail'!DT35+'Series Detail'!EA36</f>
        <v>36470412.5</v>
      </c>
      <c r="D25" s="10">
        <f>'Series Detail'!AH35+'Series Detail'!BA35+'Series Detail'!BN35+'Series Detail'!CA35+'Series Detail'!CH35+'Series Detail'!DG35+'Series Detail'!DN35+'Series Detail'!DU35+'Series Detail'!EB35</f>
        <v>83719678.700000003</v>
      </c>
      <c r="E25" s="10">
        <v>0</v>
      </c>
      <c r="F25" s="10">
        <f t="shared" si="0"/>
        <v>135685412.5</v>
      </c>
      <c r="G25" s="10">
        <f t="shared" ref="G25" si="11">+F24+F25</f>
        <v>290927725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4"/>
    </row>
    <row r="26" spans="1:22" x14ac:dyDescent="0.25">
      <c r="A26" s="22">
        <f t="shared" si="1"/>
        <v>47467</v>
      </c>
      <c r="B26" s="10">
        <f>'Series Detail'!AE36+'Series Detail'!AL36+'Series Detail'!AR36+'Series Detail'!AX36+'Series Detail'!BE36+'Series Detail'!BK36+'Series Detail'!BR36+'Series Detail'!BX36+'Series Detail'!CE36+'Series Detail'!CL36+'Series Detail'!CR36+'Series Detail'!CX36+'Series Detail'!DD36+'Series Detail'!DK36+'Series Detail'!DR36+'Series Detail'!DY36</f>
        <v>6595539.0499999998</v>
      </c>
      <c r="C26" s="10">
        <f>'Series Detail'!AG36+'Series Detail'!AN36+'Series Detail'!AT36+'Series Detail'!AZ36+'Series Detail'!BG36+'Series Detail'!BM36+'Series Detail'!BT36+'Series Detail'!BZ36+'Series Detail'!CG36+'Series Detail'!CN36+'Series Detail'!CT36+'Series Detail'!CZ36+'Series Detail'!DF36+'Series Detail'!DM36+'Series Detail'!DT36+'Series Detail'!EA37</f>
        <v>36299362.5</v>
      </c>
      <c r="D26" s="10">
        <f>'Series Detail'!AH36+'Series Detail'!BA36+'Series Detail'!BN36+'Series Detail'!CA36+'Series Detail'!CH36+'Series Detail'!DG36+'Series Detail'!DN36+'Series Detail'!DU36+'Series Detail'!EB36</f>
        <v>155099460.94999999</v>
      </c>
      <c r="E26" s="10">
        <v>0</v>
      </c>
      <c r="F26" s="10">
        <f t="shared" si="0"/>
        <v>197994362.5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2" x14ac:dyDescent="0.25">
      <c r="A27" s="22">
        <f t="shared" si="1"/>
        <v>47649</v>
      </c>
      <c r="B27" s="10">
        <f>'Series Detail'!AE37+'Series Detail'!AL37+'Series Detail'!AR37+'Series Detail'!AX37+'Series Detail'!BE37+'Series Detail'!BK37+'Series Detail'!BR37+'Series Detail'!BX37+'Series Detail'!CE37+'Series Detail'!CL37+'Series Detail'!CR37+'Series Detail'!CX37+'Series Detail'!DD37+'Series Detail'!DK37+'Series Detail'!DR37+'Series Detail'!DY37</f>
        <v>3486095.6</v>
      </c>
      <c r="C27" s="10">
        <f>'Series Detail'!AG37+'Series Detail'!AN37+'Series Detail'!AT37+'Series Detail'!AZ37+'Series Detail'!BG37+'Series Detail'!BM37+'Series Detail'!BT37+'Series Detail'!BZ37+'Series Detail'!CG37+'Series Detail'!CN37+'Series Detail'!CT37+'Series Detail'!CZ37+'Series Detail'!DF37+'Series Detail'!DM37+'Series Detail'!DT37+'Series Detail'!EA38</f>
        <v>36299362.5</v>
      </c>
      <c r="D27" s="10">
        <f>'Series Detail'!AH37+'Series Detail'!BA37+'Series Detail'!BN37+'Series Detail'!CA37+'Series Detail'!CH37+'Series Detail'!DG37+'Series Detail'!DN37+'Series Detail'!DU37+'Series Detail'!EB37</f>
        <v>87108904.400000006</v>
      </c>
      <c r="E27" s="10">
        <v>0</v>
      </c>
      <c r="F27" s="10">
        <f t="shared" si="0"/>
        <v>126894362.5</v>
      </c>
      <c r="G27" s="10">
        <f t="shared" ref="G27" si="12">+F26+F27</f>
        <v>324888725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4"/>
    </row>
    <row r="28" spans="1:22" x14ac:dyDescent="0.25">
      <c r="A28" s="22">
        <f t="shared" si="1"/>
        <v>47832</v>
      </c>
      <c r="B28" s="10">
        <f>'Series Detail'!AE38+'Series Detail'!AL38+'Series Detail'!AR38+'Series Detail'!AX38+'Series Detail'!BE38+'Series Detail'!BK38+'Series Detail'!BR38+'Series Detail'!BX38+'Series Detail'!CE38+'Series Detail'!CL38+'Series Detail'!CR38+'Series Detail'!CX38+'Series Detail'!DD38+'Series Detail'!DK38+'Series Detail'!DR38+'Series Detail'!DY38</f>
        <v>7144528.5</v>
      </c>
      <c r="C28" s="10">
        <f>'Series Detail'!AG38+'Series Detail'!AN38+'Series Detail'!AT38+'Series Detail'!AZ38+'Series Detail'!BG38+'Series Detail'!BM38+'Series Detail'!BT38+'Series Detail'!BZ38+'Series Detail'!CG38+'Series Detail'!CN38+'Series Detail'!CT38+'Series Detail'!CZ38+'Series Detail'!DF38+'Series Detail'!DM38+'Series Detail'!DT38+'Series Detail'!EA39</f>
        <v>36299362.5</v>
      </c>
      <c r="D28" s="10">
        <f>'Series Detail'!AH38+'Series Detail'!BA38+'Series Detail'!BN38+'Series Detail'!CA38+'Series Detail'!CH38+'Series Detail'!DG38+'Series Detail'!DN38+'Series Detail'!DU38+'Series Detail'!EB38</f>
        <v>155825471.5</v>
      </c>
      <c r="E28" s="10">
        <v>0</v>
      </c>
      <c r="F28" s="10">
        <f t="shared" si="0"/>
        <v>199269362.5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2" x14ac:dyDescent="0.25">
      <c r="A29" s="22">
        <f t="shared" si="1"/>
        <v>48014</v>
      </c>
      <c r="B29" s="10">
        <f>'Series Detail'!AE39+'Series Detail'!AL39+'Series Detail'!AR39+'Series Detail'!AX39+'Series Detail'!BE39+'Series Detail'!BK39+'Series Detail'!BR39+'Series Detail'!BX39+'Series Detail'!CE39+'Series Detail'!CL39+'Series Detail'!CR39+'Series Detail'!CX39+'Series Detail'!DD39+'Series Detail'!DK39+'Series Detail'!DR39+'Series Detail'!DY39</f>
        <v>3716425.6</v>
      </c>
      <c r="C29" s="10">
        <f>'Series Detail'!AG39+'Series Detail'!AN39+'Series Detail'!AT39+'Series Detail'!AZ39+'Series Detail'!BG39+'Series Detail'!BM39+'Series Detail'!BT39+'Series Detail'!BZ39+'Series Detail'!CG39+'Series Detail'!CN39+'Series Detail'!CT39+'Series Detail'!CZ39+'Series Detail'!DF39+'Series Detail'!DM39+'Series Detail'!DT39+'Series Detail'!EA40</f>
        <v>36267487.5</v>
      </c>
      <c r="D29" s="10">
        <f>'Series Detail'!AH39+'Series Detail'!BA39+'Series Detail'!BN39+'Series Detail'!CA39+'Series Detail'!CH39+'Series Detail'!DG39+'Series Detail'!DN39+'Series Detail'!DU39+'Series Detail'!EB39</f>
        <v>92413574.400000006</v>
      </c>
      <c r="E29" s="10">
        <v>0</v>
      </c>
      <c r="F29" s="10">
        <f t="shared" si="0"/>
        <v>132397487.5</v>
      </c>
      <c r="G29" s="10">
        <f t="shared" ref="G29" si="13">+F28+F29</f>
        <v>331666850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4"/>
    </row>
    <row r="30" spans="1:22" x14ac:dyDescent="0.25">
      <c r="A30" s="22">
        <f t="shared" si="1"/>
        <v>48197</v>
      </c>
      <c r="B30" s="10">
        <f>'Series Detail'!AE40+'Series Detail'!AL40+'Series Detail'!AR40+'Series Detail'!AX40+'Series Detail'!BE40+'Series Detail'!BK40+'Series Detail'!BR40+'Series Detail'!BX40+'Series Detail'!CE40+'Series Detail'!CL40+'Series Detail'!CR40+'Series Detail'!CX40+'Series Detail'!DD40+'Series Detail'!DK40+'Series Detail'!DR40+'Series Detail'!DY40</f>
        <v>6544365.4500000002</v>
      </c>
      <c r="C30" s="10">
        <f>'Series Detail'!AG40+'Series Detail'!AN40+'Series Detail'!AT40+'Series Detail'!AZ40+'Series Detail'!BG40+'Series Detail'!BM40+'Series Detail'!BT40+'Series Detail'!BZ40+'Series Detail'!CG40+'Series Detail'!CN40+'Series Detail'!CT40+'Series Detail'!CZ40+'Series Detail'!DF40+'Series Detail'!DM40+'Series Detail'!DT40+'Series Detail'!EA41</f>
        <v>36256487.5</v>
      </c>
      <c r="D30" s="10">
        <f>'Series Detail'!AH40+'Series Detail'!BA40+'Series Detail'!BN40+'Series Detail'!CA40+'Series Detail'!CH40+'Series Detail'!DG40+'Series Detail'!DN40+'Series Detail'!DU40+'Series Detail'!EB40</f>
        <v>156470634.55000001</v>
      </c>
      <c r="E30" s="10">
        <v>0</v>
      </c>
      <c r="F30" s="10">
        <f t="shared" si="0"/>
        <v>199271487.5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2" x14ac:dyDescent="0.25">
      <c r="A31" s="22">
        <f t="shared" si="1"/>
        <v>48380</v>
      </c>
      <c r="B31" s="10">
        <f>'Series Detail'!AE41+'Series Detail'!AL41+'Series Detail'!AR41+'Series Detail'!AX41+'Series Detail'!BE41+'Series Detail'!BK41+'Series Detail'!BR41+'Series Detail'!BX41+'Series Detail'!CE41+'Series Detail'!CL41+'Series Detail'!CR41+'Series Detail'!CX41+'Series Detail'!DD41+'Series Detail'!DK41+'Series Detail'!DR41+'Series Detail'!DY41</f>
        <v>3401631.2</v>
      </c>
      <c r="C31" s="10">
        <f>'Series Detail'!AG41+'Series Detail'!AN41+'Series Detail'!AT41+'Series Detail'!AZ41+'Series Detail'!BG41+'Series Detail'!BM41+'Series Detail'!BT41+'Series Detail'!BZ41+'Series Detail'!CG41+'Series Detail'!CN41+'Series Detail'!CT41+'Series Detail'!CZ41+'Series Detail'!DF41+'Series Detail'!DM41+'Series Detail'!DT41+'Series Detail'!EA42</f>
        <v>36223487.5</v>
      </c>
      <c r="D31" s="10">
        <f>'Series Detail'!AH41+'Series Detail'!BA41+'Series Detail'!BN41+'Series Detail'!CA41+'Series Detail'!CH41+'Series Detail'!DG41+'Series Detail'!DN41+'Series Detail'!DU41+'Series Detail'!EB41</f>
        <v>92773368.799999997</v>
      </c>
      <c r="E31" s="10">
        <v>0</v>
      </c>
      <c r="F31" s="10">
        <f t="shared" si="0"/>
        <v>132398487.5</v>
      </c>
      <c r="G31" s="10">
        <f t="shared" ref="G31" si="14">+F30+F31</f>
        <v>331669975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4"/>
    </row>
    <row r="32" spans="1:22" x14ac:dyDescent="0.25">
      <c r="A32" s="22">
        <f t="shared" si="1"/>
        <v>48563</v>
      </c>
      <c r="B32" s="10">
        <f>'Series Detail'!AE42+'Series Detail'!AL42+'Series Detail'!AR42+'Series Detail'!AX42+'Series Detail'!BE42+'Series Detail'!BK42+'Series Detail'!BR42+'Series Detail'!BX42+'Series Detail'!CE42+'Series Detail'!CL42+'Series Detail'!CR42+'Series Detail'!CX42+'Series Detail'!DD42+'Series Detail'!DK42+'Series Detail'!DR42+'Series Detail'!DY42</f>
        <v>6013731.25</v>
      </c>
      <c r="C32" s="10">
        <f>'Series Detail'!AG42+'Series Detail'!AN42+'Series Detail'!AT42+'Series Detail'!AZ42+'Series Detail'!BG42+'Series Detail'!BM42+'Series Detail'!BT42+'Series Detail'!BZ42+'Series Detail'!CG42+'Series Detail'!CN42+'Series Detail'!CT42+'Series Detail'!CZ42+'Series Detail'!DF42+'Series Detail'!DM42+'Series Detail'!DT42+'Series Detail'!EA43</f>
        <v>36211362.5</v>
      </c>
      <c r="D32" s="10">
        <f>'Series Detail'!AH42+'Series Detail'!BA42+'Series Detail'!BN42+'Series Detail'!CA42+'Series Detail'!CH42+'Series Detail'!DG42+'Series Detail'!DN42+'Series Detail'!DU42+'Series Detail'!EB42</f>
        <v>157046268.75</v>
      </c>
      <c r="E32" s="10">
        <v>0</v>
      </c>
      <c r="F32" s="10">
        <f t="shared" si="0"/>
        <v>199271362.5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2" x14ac:dyDescent="0.25">
      <c r="A33" s="22">
        <f t="shared" si="1"/>
        <v>48745</v>
      </c>
      <c r="B33" s="10">
        <f>'Series Detail'!AE43+'Series Detail'!AL43+'Series Detail'!AR43+'Series Detail'!AX43+'Series Detail'!BE43+'Series Detail'!BK43+'Series Detail'!BR43+'Series Detail'!BX43+'Series Detail'!CE43+'Series Detail'!CL43+'Series Detail'!CR43+'Series Detail'!CX43+'Series Detail'!DD43+'Series Detail'!DK43+'Series Detail'!DR43+'Series Detail'!DY43</f>
        <v>3130112.8</v>
      </c>
      <c r="C33" s="10">
        <f>'Series Detail'!AG43+'Series Detail'!AN43+'Series Detail'!AT43+'Series Detail'!AZ43+'Series Detail'!BG43+'Series Detail'!BM43+'Series Detail'!BT43+'Series Detail'!BZ43+'Series Detail'!CG43+'Series Detail'!CN43+'Series Detail'!CT43+'Series Detail'!CZ43+'Series Detail'!DF43+'Series Detail'!DM43+'Series Detail'!DT43+'Series Detail'!EA44</f>
        <v>36177237.5</v>
      </c>
      <c r="D33" s="10">
        <f>'Series Detail'!AH43+'Series Detail'!BA43+'Series Detail'!BN43+'Series Detail'!CA43+'Series Detail'!CH43+'Series Detail'!DG43+'Series Detail'!DN43+'Series Detail'!DU43+'Series Detail'!EB43</f>
        <v>93094887.200000003</v>
      </c>
      <c r="E33" s="10">
        <v>0</v>
      </c>
      <c r="F33" s="10">
        <f t="shared" si="0"/>
        <v>132402237.5</v>
      </c>
      <c r="G33" s="10">
        <f t="shared" ref="G33" si="15">+F32+F33</f>
        <v>331673600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4"/>
    </row>
    <row r="34" spans="1:22" x14ac:dyDescent="0.25">
      <c r="A34" s="22">
        <f t="shared" si="1"/>
        <v>48928</v>
      </c>
      <c r="B34" s="10">
        <f>'Series Detail'!AE44+'Series Detail'!AL44+'Series Detail'!AR44+'Series Detail'!AX44+'Series Detail'!BE44+'Series Detail'!BK44+'Series Detail'!BR44+'Series Detail'!BX44+'Series Detail'!CE44+'Series Detail'!CL44+'Series Detail'!CR44+'Series Detail'!CX44+'Series Detail'!DD44+'Series Detail'!DK44+'Series Detail'!DR44+'Series Detail'!DY44</f>
        <v>5547775.0499999998</v>
      </c>
      <c r="C34" s="10">
        <f>'Series Detail'!AG44+'Series Detail'!AN44+'Series Detail'!AT44+'Series Detail'!AZ44+'Series Detail'!BG44+'Series Detail'!BM44+'Series Detail'!BT44+'Series Detail'!BZ44+'Series Detail'!CG44+'Series Detail'!CN44+'Series Detail'!CT44+'Series Detail'!CZ44+'Series Detail'!DF44+'Series Detail'!DM44+'Series Detail'!DT44+'Series Detail'!EA45</f>
        <v>36163862.5</v>
      </c>
      <c r="D34" s="10">
        <f>'Series Detail'!AH44+'Series Detail'!BA44+'Series Detail'!BN44+'Series Detail'!CA44+'Series Detail'!CH44+'Series Detail'!DG44+'Series Detail'!DN44+'Series Detail'!DU44+'Series Detail'!EB44</f>
        <v>157557224.94999999</v>
      </c>
      <c r="E34" s="10">
        <v>0</v>
      </c>
      <c r="F34" s="10">
        <f t="shared" ref="F34:F65" si="16">SUM(B34:E34)</f>
        <v>199268862.5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2" x14ac:dyDescent="0.25">
      <c r="A35" s="22">
        <f t="shared" si="1"/>
        <v>49110</v>
      </c>
      <c r="B35" s="10">
        <f>'Series Detail'!AE45+'Series Detail'!AL45+'Series Detail'!AR45+'Series Detail'!AX45+'Series Detail'!BE45+'Series Detail'!BK45+'Series Detail'!BR45+'Series Detail'!BX45+'Series Detail'!CE45+'Series Detail'!CL45+'Series Detail'!CR45+'Series Detail'!CX45+'Series Detail'!DD45+'Series Detail'!DK45+'Series Detail'!DR45+'Series Detail'!DY45</f>
        <v>2889956.6</v>
      </c>
      <c r="C35" s="10">
        <f>'Series Detail'!AG45+'Series Detail'!AN45+'Series Detail'!AT45+'Series Detail'!AZ45+'Series Detail'!BG45+'Series Detail'!BM45+'Series Detail'!BT45+'Series Detail'!BZ45+'Series Detail'!CG45+'Series Detail'!CN45+'Series Detail'!CT45+'Series Detail'!CZ45+'Series Detail'!DF45+'Series Detail'!DM45+'Series Detail'!DT45+'Series Detail'!EA46</f>
        <v>36128612.5</v>
      </c>
      <c r="D35" s="10">
        <f>'Series Detail'!AH45+'Series Detail'!BA45+'Series Detail'!BN45+'Series Detail'!CA45+'Series Detail'!CH45+'Series Detail'!DG45+'Series Detail'!DN45+'Series Detail'!DU45+'Series Detail'!EB45</f>
        <v>93380043.400000006</v>
      </c>
      <c r="E35" s="10">
        <v>0</v>
      </c>
      <c r="F35" s="10">
        <f t="shared" si="16"/>
        <v>132398612.5</v>
      </c>
      <c r="G35" s="10">
        <f t="shared" ref="G35" si="17">+F34+F35</f>
        <v>331667475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4"/>
    </row>
    <row r="36" spans="1:22" x14ac:dyDescent="0.25">
      <c r="A36" s="22">
        <f t="shared" si="1"/>
        <v>49293</v>
      </c>
      <c r="B36" s="10">
        <f>'Series Detail'!AE46+'Series Detail'!AL46+'Series Detail'!AR46+'Series Detail'!AX46+'Series Detail'!BE46+'Series Detail'!BK46+'Series Detail'!BR46+'Series Detail'!BX46+'Series Detail'!CE46+'Series Detail'!CL46+'Series Detail'!CR46+'Series Detail'!CX46+'Series Detail'!DD46+'Series Detail'!DK46+'Series Detail'!DR46+'Series Detail'!DY46</f>
        <v>5141795.1500000004</v>
      </c>
      <c r="C36" s="10">
        <f>'Series Detail'!AG46+'Series Detail'!AN46+'Series Detail'!AT46+'Series Detail'!AZ46+'Series Detail'!BG46+'Series Detail'!BM46+'Series Detail'!BT46+'Series Detail'!BZ46+'Series Detail'!CG46+'Series Detail'!CN46+'Series Detail'!CT46+'Series Detail'!CZ46+'Series Detail'!DF46+'Series Detail'!DM46+'Series Detail'!DT46+'Series Detail'!EA47</f>
        <v>36114112.5</v>
      </c>
      <c r="D36" s="10">
        <f>'Series Detail'!AH46+'Series Detail'!BA46+'Series Detail'!BN46+'Series Detail'!CA46+'Series Detail'!CH46+'Series Detail'!DG46+'Series Detail'!DN46+'Series Detail'!DU46+'Series Detail'!EB46</f>
        <v>158013204.84999999</v>
      </c>
      <c r="E36" s="10">
        <v>0</v>
      </c>
      <c r="F36" s="10">
        <f t="shared" si="16"/>
        <v>199269112.5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2" x14ac:dyDescent="0.25">
      <c r="A37" s="22">
        <f t="shared" si="1"/>
        <v>49475</v>
      </c>
      <c r="B37" s="10">
        <f>'Series Detail'!AE47+'Series Detail'!AL47+'Series Detail'!AR47+'Series Detail'!AX47+'Series Detail'!BE47+'Series Detail'!BK47+'Series Detail'!BR47+'Series Detail'!BX47+'Series Detail'!CE47+'Series Detail'!CL47+'Series Detail'!CR47+'Series Detail'!CX47+'Series Detail'!DD47+'Series Detail'!DK47+'Series Detail'!DR47+'Series Detail'!DY47</f>
        <v>2685421.2</v>
      </c>
      <c r="C37" s="10">
        <f>'Series Detail'!AG47+'Series Detail'!AN47+'Series Detail'!AT47+'Series Detail'!AZ47+'Series Detail'!BG47+'Series Detail'!BM47+'Series Detail'!BT47+'Series Detail'!BZ47+'Series Detail'!CG47+'Series Detail'!CN47+'Series Detail'!CT47+'Series Detail'!CZ47+'Series Detail'!DF47+'Series Detail'!DM47+'Series Detail'!DT47+'Series Detail'!EA48</f>
        <v>36077612.5</v>
      </c>
      <c r="D37" s="10">
        <f>'Series Detail'!AH47+'Series Detail'!BA47+'Series Detail'!BN47+'Series Detail'!CA47+'Series Detail'!CH47+'Series Detail'!DG47+'Series Detail'!DN47+'Series Detail'!DU47+'Series Detail'!EB47</f>
        <v>93634578.799999997</v>
      </c>
      <c r="E37" s="10">
        <v>0</v>
      </c>
      <c r="F37" s="10">
        <f t="shared" si="16"/>
        <v>132397612.5</v>
      </c>
      <c r="G37" s="10">
        <f t="shared" ref="G37" si="18">+F36+F37</f>
        <v>331666725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4"/>
    </row>
    <row r="38" spans="1:22" x14ac:dyDescent="0.25">
      <c r="A38" s="22">
        <f t="shared" si="1"/>
        <v>49658</v>
      </c>
      <c r="B38" s="10">
        <f>'Series Detail'!AE48+'Series Detail'!AL48+'Series Detail'!AR48+'Series Detail'!AX48+'Series Detail'!BE48+'Series Detail'!BK48+'Series Detail'!BR48+'Series Detail'!BX48+'Series Detail'!CE48+'Series Detail'!CL48+'Series Detail'!CR48+'Series Detail'!CX48+'Series Detail'!DD48+'Series Detail'!DK48+'Series Detail'!DR48+'Series Detail'!DY48</f>
        <v>4792557.6500000004</v>
      </c>
      <c r="C38" s="10">
        <f>'Series Detail'!AG48+'Series Detail'!AN48+'Series Detail'!AT48+'Series Detail'!AZ48+'Series Detail'!BG48+'Series Detail'!BM48+'Series Detail'!BT48+'Series Detail'!BZ48+'Series Detail'!CG48+'Series Detail'!CN48+'Series Detail'!CT48+'Series Detail'!CZ48+'Series Detail'!DF48+'Series Detail'!DM48+'Series Detail'!DT48+'Series Detail'!EA49</f>
        <v>36061862.5</v>
      </c>
      <c r="D38" s="10">
        <f>'Series Detail'!AH48+'Series Detail'!BA48+'Series Detail'!BN48+'Series Detail'!CA48+'Series Detail'!CH48+'Series Detail'!DG48+'Series Detail'!DN48+'Series Detail'!DU48+'Series Detail'!EB48</f>
        <v>158417442.34999999</v>
      </c>
      <c r="E38" s="10">
        <v>0</v>
      </c>
      <c r="F38" s="10">
        <f t="shared" si="16"/>
        <v>199271862.5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2" x14ac:dyDescent="0.25">
      <c r="A39" s="22">
        <f t="shared" si="1"/>
        <v>49841</v>
      </c>
      <c r="B39" s="10">
        <f>'Series Detail'!AE49+'Series Detail'!AL49+'Series Detail'!AR49+'Series Detail'!AX49+'Series Detail'!BE49+'Series Detail'!BK49+'Series Detail'!BR49+'Series Detail'!BX49+'Series Detail'!CE49+'Series Detail'!CL49+'Series Detail'!CR49+'Series Detail'!CX49+'Series Detail'!DD49+'Series Detail'!DK49+'Series Detail'!DR49+'Series Detail'!DY49</f>
        <v>2514592.7999999998</v>
      </c>
      <c r="C39" s="10">
        <f>'Series Detail'!AG49+'Series Detail'!AN49+'Series Detail'!AT49+'Series Detail'!AZ49+'Series Detail'!BG49+'Series Detail'!BM49+'Series Detail'!BT49+'Series Detail'!BZ49+'Series Detail'!CG49+'Series Detail'!CN49+'Series Detail'!CT49+'Series Detail'!CZ49+'Series Detail'!DF49+'Series Detail'!DM49+'Series Detail'!DT49+'Series Detail'!EA50</f>
        <v>36023987.5</v>
      </c>
      <c r="D39" s="10">
        <f>'Series Detail'!AH49+'Series Detail'!BA49+'Series Detail'!BN49+'Series Detail'!CA49+'Series Detail'!CH49+'Series Detail'!DG49+'Series Detail'!DN49+'Series Detail'!DU49+'Series Detail'!EB49</f>
        <v>93860407.200000003</v>
      </c>
      <c r="E39" s="10">
        <v>0</v>
      </c>
      <c r="F39" s="10">
        <f t="shared" si="16"/>
        <v>132398987.5</v>
      </c>
      <c r="G39" s="10">
        <f t="shared" ref="G39" si="19">+F38+F39</f>
        <v>331670850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4"/>
    </row>
    <row r="40" spans="1:22" x14ac:dyDescent="0.25">
      <c r="A40" s="22">
        <f t="shared" si="1"/>
        <v>50024</v>
      </c>
      <c r="B40" s="10">
        <f>'Series Detail'!AE50+'Series Detail'!AL50+'Series Detail'!AR50+'Series Detail'!AX50+'Series Detail'!BE50+'Series Detail'!BK50+'Series Detail'!BR50+'Series Detail'!BX50+'Series Detail'!CE50+'Series Detail'!CL50+'Series Detail'!CR50+'Series Detail'!CX50+'Series Detail'!DD50+'Series Detail'!DK50+'Series Detail'!DR50+'Series Detail'!DY50</f>
        <v>4486977.8</v>
      </c>
      <c r="C40" s="10">
        <f>'Series Detail'!AG50+'Series Detail'!AN50+'Series Detail'!AT50+'Series Detail'!AZ50+'Series Detail'!BG50+'Series Detail'!BM50+'Series Detail'!BT50+'Series Detail'!BZ50+'Series Detail'!CG50+'Series Detail'!CN50+'Series Detail'!CT50+'Series Detail'!CZ50+'Series Detail'!DF50+'Series Detail'!DM50+'Series Detail'!DT50+'Series Detail'!EA51</f>
        <v>36006862.5</v>
      </c>
      <c r="D40" s="10">
        <f>'Series Detail'!AH50+'Series Detail'!BA50+'Series Detail'!BN50+'Series Detail'!CA50+'Series Detail'!CH50+'Series Detail'!DG50+'Series Detail'!DN50+'Series Detail'!DU50+'Series Detail'!EB50</f>
        <v>158778022.19999999</v>
      </c>
      <c r="E40" s="10">
        <v>0</v>
      </c>
      <c r="F40" s="10">
        <f t="shared" si="16"/>
        <v>199271862.5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2" x14ac:dyDescent="0.25">
      <c r="A41" s="22">
        <f t="shared" si="1"/>
        <v>50206</v>
      </c>
      <c r="B41" s="10">
        <f>'Series Detail'!AE51+'Series Detail'!AL51+'Series Detail'!AR51+'Series Detail'!AX51+'Series Detail'!BE51+'Series Detail'!BK51+'Series Detail'!BR51+'Series Detail'!BX51+'Series Detail'!CE51+'Series Detail'!CL51+'Series Detail'!CR51+'Series Detail'!CX51+'Series Detail'!DD51+'Series Detail'!DK51+'Series Detail'!DR51+'Series Detail'!DY51</f>
        <v>2368643.7999999998</v>
      </c>
      <c r="C41" s="10">
        <f>'Series Detail'!AG51+'Series Detail'!AN51+'Series Detail'!AT51+'Series Detail'!AZ51+'Series Detail'!BG51+'Series Detail'!BM51+'Series Detail'!BT51+'Series Detail'!BZ51+'Series Detail'!CG51+'Series Detail'!CN51+'Series Detail'!CT51+'Series Detail'!CZ51+'Series Detail'!DF51+'Series Detail'!DM51+'Series Detail'!DT51+'Series Detail'!EA52</f>
        <v>35967612.5</v>
      </c>
      <c r="D41" s="10">
        <f>'Series Detail'!AH51+'Series Detail'!BA51+'Series Detail'!BN51+'Series Detail'!CA51+'Series Detail'!CH51+'Series Detail'!DG51+'Series Detail'!DN51+'Series Detail'!DU51+'Series Detail'!EB51</f>
        <v>94061356.200000003</v>
      </c>
      <c r="E41" s="10">
        <v>0</v>
      </c>
      <c r="F41" s="10">
        <f t="shared" si="16"/>
        <v>132397612.5</v>
      </c>
      <c r="G41" s="10">
        <f t="shared" ref="G41" si="20">+F40+F41</f>
        <v>331669475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4"/>
    </row>
    <row r="42" spans="1:22" x14ac:dyDescent="0.25">
      <c r="A42" s="22">
        <f t="shared" si="1"/>
        <v>50389</v>
      </c>
      <c r="B42" s="10">
        <f>'Series Detail'!AE52+'Series Detail'!AL52+'Series Detail'!AR52+'Series Detail'!AX52+'Series Detail'!BE52+'Series Detail'!BK52+'Series Detail'!BR52+'Series Detail'!BX52+'Series Detail'!CE52+'Series Detail'!CL52+'Series Detail'!CR52+'Series Detail'!CX52+'Series Detail'!DD52+'Series Detail'!DK52+'Series Detail'!DR52+'Series Detail'!DY52</f>
        <v>4220204.75</v>
      </c>
      <c r="C42" s="10">
        <f>'Series Detail'!AG52+'Series Detail'!AN52+'Series Detail'!AT52+'Series Detail'!AZ52+'Series Detail'!BG52+'Series Detail'!BM52+'Series Detail'!BT52+'Series Detail'!BZ52+'Series Detail'!CG52+'Series Detail'!CN52+'Series Detail'!CT52+'Series Detail'!CZ52+'Series Detail'!DF52+'Series Detail'!DM52+'Series Detail'!DT52+'Series Detail'!EA53</f>
        <v>35949112.5</v>
      </c>
      <c r="D42" s="10">
        <f>'Series Detail'!AH52+'Series Detail'!BA52+'Series Detail'!BN52+'Series Detail'!CA52+'Series Detail'!CH52+'Series Detail'!DG52+'Series Detail'!DN52+'Series Detail'!DU52+'Series Detail'!EB52</f>
        <v>159099795.25</v>
      </c>
      <c r="E42" s="10">
        <v>0</v>
      </c>
      <c r="F42" s="10">
        <f t="shared" si="16"/>
        <v>199269112.5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2" x14ac:dyDescent="0.25">
      <c r="A43" s="22">
        <f t="shared" si="1"/>
        <v>50571</v>
      </c>
      <c r="B43" s="10">
        <f>'Series Detail'!AE53+'Series Detail'!AL53+'Series Detail'!AR53+'Series Detail'!AX53+'Series Detail'!BE53+'Series Detail'!BK53+'Series Detail'!BR53+'Series Detail'!BX53+'Series Detail'!CE53+'Series Detail'!CL53+'Series Detail'!CR53+'Series Detail'!CX53+'Series Detail'!DD53+'Series Detail'!DK53+'Series Detail'!DR53+'Series Detail'!DY53</f>
        <v>2248746.6</v>
      </c>
      <c r="C43" s="10">
        <f>'Series Detail'!AG53+'Series Detail'!AN53+'Series Detail'!AT53+'Series Detail'!AZ53+'Series Detail'!BG53+'Series Detail'!BM53+'Series Detail'!BT53+'Series Detail'!BZ53+'Series Detail'!CG53+'Series Detail'!CN53+'Series Detail'!CT53+'Series Detail'!CZ53+'Series Detail'!DF53+'Series Detail'!DM53+'Series Detail'!DT53+'Series Detail'!EA54</f>
        <v>35908487.5</v>
      </c>
      <c r="D43" s="10">
        <f>'Series Detail'!AH53+'Series Detail'!BA53+'Series Detail'!BN53+'Series Detail'!CA53+'Series Detail'!CH53+'Series Detail'!DG53+'Series Detail'!DN53+'Series Detail'!DU53+'Series Detail'!EB53</f>
        <v>94241253.400000006</v>
      </c>
      <c r="E43" s="10">
        <v>0</v>
      </c>
      <c r="F43" s="10">
        <f t="shared" si="16"/>
        <v>132398487.5</v>
      </c>
      <c r="G43" s="10">
        <f t="shared" ref="G43" si="21">+F42+F43</f>
        <v>331667600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4"/>
    </row>
    <row r="44" spans="1:22" x14ac:dyDescent="0.25">
      <c r="A44" s="22">
        <f t="shared" si="1"/>
        <v>50754</v>
      </c>
      <c r="B44" s="10">
        <f>'Series Detail'!AE54+'Series Detail'!AL54+'Series Detail'!AR54+'Series Detail'!AX54+'Series Detail'!BE54+'Series Detail'!BK54+'Series Detail'!BR54+'Series Detail'!BX54+'Series Detail'!CE54+'Series Detail'!CL54+'Series Detail'!CR54+'Series Detail'!CX54+'Series Detail'!DD54+'Series Detail'!DK54+'Series Detail'!DR54+'Series Detail'!DY54</f>
        <v>3995621.55</v>
      </c>
      <c r="C44" s="10">
        <f>'Series Detail'!AG54+'Series Detail'!AN54+'Series Detail'!AT54+'Series Detail'!AZ54+'Series Detail'!BG54+'Series Detail'!BM54+'Series Detail'!BT54+'Series Detail'!BZ54+'Series Detail'!CG54+'Series Detail'!CN54+'Series Detail'!CT54+'Series Detail'!CZ54+'Series Detail'!DF54+'Series Detail'!DM54+'Series Detail'!DT54+'Series Detail'!EA55</f>
        <v>35888487.5</v>
      </c>
      <c r="D44" s="10">
        <f>'Series Detail'!AH54+'Series Detail'!BA54+'Series Detail'!BN54+'Series Detail'!CA54+'Series Detail'!CH54+'Series Detail'!DG54+'Series Detail'!DN54+'Series Detail'!DU54+'Series Detail'!EB54</f>
        <v>159384378.44999999</v>
      </c>
      <c r="E44" s="10">
        <v>0</v>
      </c>
      <c r="F44" s="10">
        <f t="shared" si="16"/>
        <v>199268487.5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2" x14ac:dyDescent="0.25">
      <c r="A45" s="22">
        <f t="shared" si="1"/>
        <v>50936</v>
      </c>
      <c r="B45" s="10">
        <f>'Series Detail'!AE55+'Series Detail'!AL55+'Series Detail'!AR55+'Series Detail'!AX55+'Series Detail'!BE55+'Series Detail'!BK55+'Series Detail'!BR55+'Series Detail'!BX55+'Series Detail'!CE55+'Series Detail'!CL55+'Series Detail'!CR55+'Series Detail'!CX55+'Series Detail'!DD55+'Series Detail'!DK55+'Series Detail'!DR55+'Series Detail'!DY55</f>
        <v>2154901.2000000002</v>
      </c>
      <c r="C45" s="10">
        <f>'Series Detail'!AG55+'Series Detail'!AN55+'Series Detail'!AT55+'Series Detail'!AZ55+'Series Detail'!BG55+'Series Detail'!BM55+'Series Detail'!BT55+'Series Detail'!BZ55+'Series Detail'!CG55+'Series Detail'!CN55+'Series Detail'!CT55+'Series Detail'!CZ55+'Series Detail'!DF55+'Series Detail'!DM55+'Series Detail'!DT55+'Series Detail'!EA56</f>
        <v>35846362.5</v>
      </c>
      <c r="D45" s="10">
        <f>'Series Detail'!AH55+'Series Detail'!BA55+'Series Detail'!BN55+'Series Detail'!CA55+'Series Detail'!CH55+'Series Detail'!DG55+'Series Detail'!DN55+'Series Detail'!DU55+'Series Detail'!EB55</f>
        <v>94400098.799999997</v>
      </c>
      <c r="E45" s="10">
        <v>0</v>
      </c>
      <c r="F45" s="10">
        <f t="shared" si="16"/>
        <v>132401362.5</v>
      </c>
      <c r="G45" s="10">
        <f t="shared" ref="G45" si="22">+F44+F45</f>
        <v>331669850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4"/>
    </row>
    <row r="46" spans="1:22" x14ac:dyDescent="0.25">
      <c r="A46" s="22">
        <f t="shared" si="1"/>
        <v>51119</v>
      </c>
      <c r="B46" s="10">
        <f>'Series Detail'!AE56+'Series Detail'!AL56+'Series Detail'!AR56+'Series Detail'!AX56+'Series Detail'!BE56+'Series Detail'!BK56+'Series Detail'!BR56+'Series Detail'!BX56+'Series Detail'!CE56+'Series Detail'!CL56+'Series Detail'!CR56+'Series Detail'!CX56+'Series Detail'!DD56+'Series Detail'!DK56+'Series Detail'!DR56+'Series Detail'!DY56</f>
        <v>3805143.45</v>
      </c>
      <c r="C46" s="10">
        <f>'Series Detail'!AG56+'Series Detail'!AN56+'Series Detail'!AT56+'Series Detail'!AZ56+'Series Detail'!BG56+'Series Detail'!BM56+'Series Detail'!BT56+'Series Detail'!BZ56+'Series Detail'!CG56+'Series Detail'!CN56+'Series Detail'!CT56+'Series Detail'!CZ56+'Series Detail'!DF56+'Series Detail'!DM56+'Series Detail'!DT56+'Series Detail'!EA57</f>
        <v>35824737.5</v>
      </c>
      <c r="D46" s="10">
        <f>'Series Detail'!AH56+'Series Detail'!BA56+'Series Detail'!BN56+'Series Detail'!CA56+'Series Detail'!CH56+'Series Detail'!DG56+'Series Detail'!DN56+'Series Detail'!DU56+'Series Detail'!EB56</f>
        <v>159639856.55000001</v>
      </c>
      <c r="E46" s="10">
        <v>0</v>
      </c>
      <c r="F46" s="10">
        <f t="shared" si="16"/>
        <v>199269737.5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2" x14ac:dyDescent="0.25">
      <c r="A47" s="22">
        <f t="shared" si="1"/>
        <v>51302</v>
      </c>
      <c r="B47" s="10">
        <f>'Series Detail'!AE57+'Series Detail'!AL57+'Series Detail'!AR57+'Series Detail'!AX57+'Series Detail'!BE57+'Series Detail'!BK57+'Series Detail'!BR57+'Series Detail'!BX57+'Series Detail'!CE57+'Series Detail'!CL57+'Series Detail'!CR57+'Series Detail'!CX57+'Series Detail'!DD57+'Series Detail'!DK57+'Series Detail'!DR57+'Series Detail'!DY57</f>
        <v>2077323.1</v>
      </c>
      <c r="C47" s="10">
        <f>'Series Detail'!AG57+'Series Detail'!AN57+'Series Detail'!AT57+'Series Detail'!AZ57+'Series Detail'!BG57+'Series Detail'!BM57+'Series Detail'!BT57+'Series Detail'!BZ57+'Series Detail'!CG57+'Series Detail'!CN57+'Series Detail'!CT57+'Series Detail'!CZ57+'Series Detail'!DF57+'Series Detail'!DM57+'Series Detail'!DT57+'Series Detail'!EA58</f>
        <v>35780987.5</v>
      </c>
      <c r="D47" s="10">
        <f>'Series Detail'!AH57+'Series Detail'!BA57+'Series Detail'!BN57+'Series Detail'!CA57+'Series Detail'!CH57+'Series Detail'!DG57+'Series Detail'!DN57+'Series Detail'!DU57+'Series Detail'!EB57</f>
        <v>94542676.900000006</v>
      </c>
      <c r="E47" s="10">
        <v>0</v>
      </c>
      <c r="F47" s="10">
        <f t="shared" si="16"/>
        <v>132400987.5</v>
      </c>
      <c r="G47" s="10">
        <f t="shared" ref="G47" si="23">+F46+F47</f>
        <v>331670725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4"/>
    </row>
    <row r="48" spans="1:22" x14ac:dyDescent="0.25">
      <c r="A48" s="22">
        <f t="shared" si="1"/>
        <v>51485</v>
      </c>
      <c r="B48" s="10">
        <f>'Series Detail'!AE58+'Series Detail'!AL58+'Series Detail'!AR58+'Series Detail'!AX58+'Series Detail'!BE58+'Series Detail'!BK58+'Series Detail'!BR58+'Series Detail'!BX58+'Series Detail'!CE58+'Series Detail'!CL58+'Series Detail'!CR58+'Series Detail'!CX58+'Series Detail'!DD58+'Series Detail'!DK58+'Series Detail'!DR58+'Series Detail'!DY58</f>
        <v>3648770.45</v>
      </c>
      <c r="C48" s="10">
        <f>'Series Detail'!AG58+'Series Detail'!AN58+'Series Detail'!AT58+'Series Detail'!AZ58+'Series Detail'!BG58+'Series Detail'!BM58+'Series Detail'!BT58+'Series Detail'!BZ58+'Series Detail'!CG58+'Series Detail'!CN58+'Series Detail'!CT58+'Series Detail'!CZ58+'Series Detail'!DF58+'Series Detail'!DM58+'Series Detail'!DT58+'Series Detail'!EA59</f>
        <v>35757737.5</v>
      </c>
      <c r="D48" s="10">
        <f>'Series Detail'!AH58+'Series Detail'!BA58+'Series Detail'!BN58+'Series Detail'!CA58+'Series Detail'!CH58+'Series Detail'!DG58+'Series Detail'!DN58+'Series Detail'!DU58+'Series Detail'!EB58</f>
        <v>159866229.55000001</v>
      </c>
      <c r="E48" s="10">
        <v>0</v>
      </c>
      <c r="F48" s="10">
        <f t="shared" si="16"/>
        <v>199272737.5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2" x14ac:dyDescent="0.25">
      <c r="A49" s="22">
        <f t="shared" si="1"/>
        <v>51667</v>
      </c>
      <c r="B49" s="10">
        <f>'Series Detail'!AE59+'Series Detail'!AL59+'Series Detail'!AR59+'Series Detail'!AX59+'Series Detail'!BE59+'Series Detail'!BK59+'Series Detail'!BR59+'Series Detail'!BX59+'Series Detail'!CE59+'Series Detail'!CL59+'Series Detail'!CR59+'Series Detail'!CX59+'Series Detail'!DD59+'Series Detail'!DK59+'Series Detail'!DR59+'Series Detail'!DY59</f>
        <v>14792558</v>
      </c>
      <c r="C49" s="10">
        <f>'Series Detail'!AG59+'Series Detail'!AN59+'Series Detail'!AT59+'Series Detail'!AZ59+'Series Detail'!BG59+'Series Detail'!BM59+'Series Detail'!BT59+'Series Detail'!BZ59+'Series Detail'!CG59+'Series Detail'!CN59+'Series Detail'!CT59+'Series Detail'!CZ59+'Series Detail'!DF59+'Series Detail'!DM59+'Series Detail'!DT59+'Series Detail'!EA60</f>
        <v>35712237.5</v>
      </c>
      <c r="D49" s="10">
        <f>'Series Detail'!AH59+'Series Detail'!BA59+'Series Detail'!BN59+'Series Detail'!CA59+'Series Detail'!CH59+'Series Detail'!DG59+'Series Detail'!DN59+'Series Detail'!DU59+'Series Detail'!EB59</f>
        <v>81897298.599999994</v>
      </c>
      <c r="E49" s="10">
        <v>0</v>
      </c>
      <c r="F49" s="10">
        <f t="shared" si="16"/>
        <v>132402094.09999999</v>
      </c>
      <c r="G49" s="10">
        <f t="shared" ref="G49" si="24">+F48+F49</f>
        <v>331674831.60000002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4"/>
    </row>
    <row r="50" spans="1:22" x14ac:dyDescent="0.25">
      <c r="A50" s="22">
        <f t="shared" si="1"/>
        <v>51850</v>
      </c>
      <c r="B50" s="10">
        <f>'Series Detail'!AE60+'Series Detail'!AL60+'Series Detail'!AR60+'Series Detail'!AX60+'Series Detail'!BE60+'Series Detail'!BK60+'Series Detail'!BR60+'Series Detail'!BX60+'Series Detail'!CE60+'Series Detail'!CL60+'Series Detail'!CR60+'Series Detail'!CX60+'Series Detail'!DD60+'Series Detail'!DK60+'Series Detail'!DR60+'Series Detail'!DY60</f>
        <v>120744617.2</v>
      </c>
      <c r="C50" s="10">
        <f>'Series Detail'!AG60+'Series Detail'!AN60+'Series Detail'!AT60+'Series Detail'!AZ60+'Series Detail'!BG60+'Series Detail'!BM60+'Series Detail'!BT60+'Series Detail'!BZ60+'Series Detail'!CG60+'Series Detail'!CN60+'Series Detail'!CT60+'Series Detail'!CZ60+'Series Detail'!DF60+'Series Detail'!DM60+'Series Detail'!DT60+'Series Detail'!EA61</f>
        <v>35688862.5</v>
      </c>
      <c r="D50" s="10">
        <f>'Series Detail'!AH60+'Series Detail'!BA60+'Series Detail'!BN60+'Series Detail'!CA60+'Series Detail'!CH60+'Series Detail'!DG60+'Series Detail'!DN60+'Series Detail'!DU60+'Series Detail'!EB60</f>
        <v>32760382.800000001</v>
      </c>
      <c r="E50" s="10">
        <v>0</v>
      </c>
      <c r="F50" s="10">
        <f t="shared" si="16"/>
        <v>189193862.5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2" x14ac:dyDescent="0.25">
      <c r="A51" s="22">
        <f t="shared" si="1"/>
        <v>52032</v>
      </c>
      <c r="B51" s="10">
        <f>'Series Detail'!AE61+'Series Detail'!AL61+'Series Detail'!AR61+'Series Detail'!AX61+'Series Detail'!BE61+'Series Detail'!BK61+'Series Detail'!BR61+'Series Detail'!BX61+'Series Detail'!CE61+'Series Detail'!CL61+'Series Detail'!CR61+'Series Detail'!CX61+'Series Detail'!DD61+'Series Detail'!DK61+'Series Detail'!DR61+'Series Detail'!DY61</f>
        <v>109365000</v>
      </c>
      <c r="C51" s="10">
        <f>'Series Detail'!AG61+'Series Detail'!AN61+'Series Detail'!AT61+'Series Detail'!AZ61+'Series Detail'!BG61+'Series Detail'!BM61+'Series Detail'!BT61+'Series Detail'!BZ61+'Series Detail'!CG61+'Series Detail'!CN61+'Series Detail'!CT61+'Series Detail'!CZ61+'Series Detail'!DF61+'Series Detail'!DM61+'Series Detail'!DT61+'Series Detail'!EA62</f>
        <v>33110206.25</v>
      </c>
      <c r="D51" s="10">
        <f>'Series Detail'!AH61+'Series Detail'!BA61+'Series Detail'!BN61+'Series Detail'!CA61+'Series Detail'!CH61+'Series Detail'!DG61+'Series Detail'!DN61+'Series Detail'!DU61+'Series Detail'!EB61</f>
        <v>0</v>
      </c>
      <c r="E51" s="10">
        <v>0</v>
      </c>
      <c r="F51" s="10">
        <f t="shared" si="16"/>
        <v>142475206.25</v>
      </c>
      <c r="G51" s="10">
        <f t="shared" ref="G51" si="25">+F50+F51</f>
        <v>331669068.75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4"/>
    </row>
    <row r="52" spans="1:22" x14ac:dyDescent="0.25">
      <c r="A52" s="22">
        <f t="shared" si="1"/>
        <v>52215</v>
      </c>
      <c r="B52" s="10">
        <f>'Series Detail'!AE62+'Series Detail'!AL62+'Series Detail'!AR62+'Series Detail'!AX62+'Series Detail'!BE62+'Series Detail'!BK62+'Series Detail'!BR62+'Series Detail'!BX62+'Series Detail'!CE62+'Series Detail'!CL62+'Series Detail'!CR62+'Series Detail'!CX62+'Series Detail'!DD62+'Series Detail'!DK62+'Series Detail'!DR62+'Series Detail'!DY62</f>
        <v>3070000</v>
      </c>
      <c r="C52" s="10">
        <f>'Series Detail'!AG62+'Series Detail'!AN62+'Series Detail'!AT62+'Series Detail'!AZ62+'Series Detail'!BG62+'Series Detail'!BM62+'Series Detail'!BT62+'Series Detail'!BZ62+'Series Detail'!CG62+'Series Detail'!CN62+'Series Detail'!CT62+'Series Detail'!CZ62+'Series Detail'!DF62+'Series Detail'!DM62+'Series Detail'!DT62+'Series Detail'!EA63</f>
        <v>30604175</v>
      </c>
      <c r="D52" s="10">
        <f>'Series Detail'!AH62+'Series Detail'!BA62+'Series Detail'!BN62+'Series Detail'!CA62+'Series Detail'!CH62+'Series Detail'!DG62+'Series Detail'!DN62+'Series Detail'!DU62+'Series Detail'!EB62</f>
        <v>0</v>
      </c>
      <c r="E52" s="10">
        <v>0</v>
      </c>
      <c r="F52" s="10">
        <f t="shared" si="16"/>
        <v>33674175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2" x14ac:dyDescent="0.25">
      <c r="A53" s="22">
        <f t="shared" si="1"/>
        <v>52397</v>
      </c>
      <c r="B53" s="10">
        <f>'Series Detail'!AE63+'Series Detail'!AL63+'Series Detail'!AR63+'Series Detail'!AX63+'Series Detail'!BE63+'Series Detail'!BK63+'Series Detail'!BR63+'Series Detail'!BX63+'Series Detail'!CE63+'Series Detail'!CL63+'Series Detail'!CR63+'Series Detail'!CX63+'Series Detail'!DD63+'Series Detail'!DK63+'Series Detail'!DR63+'Series Detail'!DY63</f>
        <v>36068329.5</v>
      </c>
      <c r="C53" s="10">
        <f>'Series Detail'!AG63+'Series Detail'!AN63+'Series Detail'!AT63+'Series Detail'!AZ63+'Series Detail'!BG63+'Series Detail'!BM63+'Series Detail'!BT63+'Series Detail'!BZ63+'Series Detail'!CG63+'Series Detail'!CN63+'Series Detail'!CT63+'Series Detail'!CZ63+'Series Detail'!DF63+'Series Detail'!DM63+'Series Detail'!DT63+'Series Detail'!EA64</f>
        <v>30527425</v>
      </c>
      <c r="D53" s="10">
        <f>'Series Detail'!AH63+'Series Detail'!BA63+'Series Detail'!BN63+'Series Detail'!CA63+'Series Detail'!CH63+'Series Detail'!DG63+'Series Detail'!DN63+'Series Detail'!DU63+'Series Detail'!EB63</f>
        <v>231401670.5</v>
      </c>
      <c r="E53" s="10">
        <v>0</v>
      </c>
      <c r="F53" s="10">
        <f t="shared" si="16"/>
        <v>297997425</v>
      </c>
      <c r="G53" s="10">
        <f t="shared" ref="G53" si="26">+F52+F53</f>
        <v>331671600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4"/>
    </row>
    <row r="54" spans="1:22" x14ac:dyDescent="0.25">
      <c r="A54" s="22">
        <f t="shared" si="1"/>
        <v>52580</v>
      </c>
      <c r="B54" s="10">
        <f>'Series Detail'!AE64+'Series Detail'!AL64+'Series Detail'!AR64+'Series Detail'!AX64+'Series Detail'!BE64+'Series Detail'!BK64+'Series Detail'!BR64+'Series Detail'!BX64+'Series Detail'!CE64+'Series Detail'!CL64+'Series Detail'!CR64+'Series Detail'!CX64+'Series Detail'!DD64+'Series Detail'!DK64+'Series Detail'!DR64+'Series Detail'!DY64</f>
        <v>3225000</v>
      </c>
      <c r="C54" s="10">
        <f>'Series Detail'!AG64+'Series Detail'!AN64+'Series Detail'!AT64+'Series Detail'!AZ64+'Series Detail'!BG64+'Series Detail'!BM64+'Series Detail'!BT64+'Series Detail'!BZ64+'Series Detail'!CG64+'Series Detail'!CN64+'Series Detail'!CT64+'Series Detail'!CZ64+'Series Detail'!DF64+'Series Detail'!DM64+'Series Detail'!DT64+'Series Detail'!EA65</f>
        <v>30527425</v>
      </c>
      <c r="D54" s="10">
        <f>'Series Detail'!AH64+'Series Detail'!BA64+'Series Detail'!BN64+'Series Detail'!CA64+'Series Detail'!CH64+'Series Detail'!DG64+'Series Detail'!DN64+'Series Detail'!DU64+'Series Detail'!EB64</f>
        <v>0</v>
      </c>
      <c r="E54" s="10">
        <v>0</v>
      </c>
      <c r="F54" s="10">
        <f t="shared" si="16"/>
        <v>33752425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2" x14ac:dyDescent="0.25">
      <c r="A55" s="22">
        <f t="shared" si="1"/>
        <v>52763</v>
      </c>
      <c r="B55" s="10">
        <f>'Series Detail'!AE65+'Series Detail'!AL65+'Series Detail'!AR65+'Series Detail'!AX65+'Series Detail'!BE65+'Series Detail'!BK65+'Series Detail'!BR65+'Series Detail'!BX65+'Series Detail'!CE65+'Series Detail'!CL65+'Series Detail'!CR65+'Series Detail'!CX65+'Series Detail'!DD65+'Series Detail'!DK65+'Series Detail'!DR65+'Series Detail'!DY65</f>
        <v>33701220</v>
      </c>
      <c r="C55" s="10">
        <f>'Series Detail'!AG65+'Series Detail'!AN65+'Series Detail'!AT65+'Series Detail'!AZ65+'Series Detail'!BG65+'Series Detail'!BM65+'Series Detail'!BT65+'Series Detail'!BZ65+'Series Detail'!CG65+'Series Detail'!CN65+'Series Detail'!CT65+'Series Detail'!CZ65+'Series Detail'!DF65+'Series Detail'!DM65+'Series Detail'!DT65+'Series Detail'!EA66</f>
        <v>30446800</v>
      </c>
      <c r="D55" s="10">
        <f>'Series Detail'!AH65+'Series Detail'!BA65+'Series Detail'!BN65+'Series Detail'!CA65+'Series Detail'!CH65+'Series Detail'!DG65+'Series Detail'!DN65+'Series Detail'!DU65+'Series Detail'!EB65</f>
        <v>233768780</v>
      </c>
      <c r="E55" s="10">
        <v>0</v>
      </c>
      <c r="F55" s="10">
        <f t="shared" si="16"/>
        <v>297916800</v>
      </c>
      <c r="G55" s="10">
        <f t="shared" ref="G55" si="27">+F54+F55</f>
        <v>331669225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4"/>
    </row>
    <row r="56" spans="1:22" x14ac:dyDescent="0.25">
      <c r="A56" s="22">
        <f t="shared" si="1"/>
        <v>52946</v>
      </c>
      <c r="B56" s="10">
        <f>'Series Detail'!AE66+'Series Detail'!AL66+'Series Detail'!AR66+'Series Detail'!AX66+'Series Detail'!BE66+'Series Detail'!BK66+'Series Detail'!BR66+'Series Detail'!BX66+'Series Detail'!CE66+'Series Detail'!CL66+'Series Detail'!CR66+'Series Detail'!CX66+'Series Detail'!DD66+'Series Detail'!DK66+'Series Detail'!DR66+'Series Detail'!DY66</f>
        <v>3395000</v>
      </c>
      <c r="C56" s="10">
        <f>'Series Detail'!AG66+'Series Detail'!AN66+'Series Detail'!AT66+'Series Detail'!AZ66+'Series Detail'!BG66+'Series Detail'!BM66+'Series Detail'!BT66+'Series Detail'!BZ66+'Series Detail'!CG66+'Series Detail'!CN66+'Series Detail'!CT66+'Series Detail'!CZ66+'Series Detail'!DF66+'Series Detail'!DM66+'Series Detail'!DT66+'Series Detail'!EA67</f>
        <v>30446800</v>
      </c>
      <c r="D56" s="10">
        <f>'Series Detail'!AH66+'Series Detail'!BA66+'Series Detail'!BN66+'Series Detail'!CA66+'Series Detail'!CH66+'Series Detail'!DG66+'Series Detail'!DN66+'Series Detail'!DU66+'Series Detail'!EB66</f>
        <v>0</v>
      </c>
      <c r="E56" s="10">
        <v>0</v>
      </c>
      <c r="F56" s="10">
        <f t="shared" si="16"/>
        <v>33841800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2" x14ac:dyDescent="0.25">
      <c r="A57" s="22">
        <f t="shared" si="1"/>
        <v>53128</v>
      </c>
      <c r="B57" s="10">
        <f>'Series Detail'!AE67+'Series Detail'!AL67+'Series Detail'!AR67+'Series Detail'!AX67+'Series Detail'!BE67+'Series Detail'!BK67+'Series Detail'!BR67+'Series Detail'!BX67+'Series Detail'!CE67+'Series Detail'!CL67+'Series Detail'!CR67+'Series Detail'!CX67+'Series Detail'!DD67+'Series Detail'!DK67+'Series Detail'!DR67+'Series Detail'!DY67</f>
        <v>31689253.199999999</v>
      </c>
      <c r="C57" s="10">
        <f>'Series Detail'!AG67+'Series Detail'!AN67+'Series Detail'!AT67+'Series Detail'!AZ67+'Series Detail'!BG67+'Series Detail'!BM67+'Series Detail'!BT67+'Series Detail'!BZ67+'Series Detail'!CG67+'Series Detail'!CN67+'Series Detail'!CT67+'Series Detail'!CZ67+'Series Detail'!DF67+'Series Detail'!DM67+'Series Detail'!DT67+'Series Detail'!EA68</f>
        <v>30361925</v>
      </c>
      <c r="D57" s="10">
        <f>'Series Detail'!AH67+'Series Detail'!BA67+'Series Detail'!BN67+'Series Detail'!CA67+'Series Detail'!CH67+'Series Detail'!DG67+'Series Detail'!DN67+'Series Detail'!DU67+'Series Detail'!EB67</f>
        <v>235775746.80000001</v>
      </c>
      <c r="E57" s="10">
        <v>0</v>
      </c>
      <c r="F57" s="10">
        <f t="shared" si="16"/>
        <v>297826925</v>
      </c>
      <c r="G57" s="10">
        <f t="shared" ref="G57" si="28">+F56+F57</f>
        <v>331668725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4"/>
    </row>
    <row r="58" spans="1:22" x14ac:dyDescent="0.25">
      <c r="A58" s="22">
        <f t="shared" si="1"/>
        <v>53311</v>
      </c>
      <c r="B58" s="10">
        <f>'Series Detail'!AE68+'Series Detail'!AL68+'Series Detail'!AR68+'Series Detail'!AX68+'Series Detail'!BE68+'Series Detail'!BK68+'Series Detail'!BR68+'Series Detail'!BX68+'Series Detail'!CE68+'Series Detail'!CL68+'Series Detail'!CR68+'Series Detail'!CX68+'Series Detail'!DD68+'Series Detail'!DK68+'Series Detail'!DR68+'Series Detail'!DY68</f>
        <v>3565000</v>
      </c>
      <c r="C58" s="10">
        <f>'Series Detail'!AG68+'Series Detail'!AN68+'Series Detail'!AT68+'Series Detail'!AZ68+'Series Detail'!BG68+'Series Detail'!BM68+'Series Detail'!BT68+'Series Detail'!BZ68+'Series Detail'!CG68+'Series Detail'!CN68+'Series Detail'!CT68+'Series Detail'!CZ68+'Series Detail'!DF68+'Series Detail'!DM68+'Series Detail'!DT68+'Series Detail'!EA69</f>
        <v>30361925</v>
      </c>
      <c r="D58" s="10">
        <f>'Series Detail'!AH68+'Series Detail'!BA68+'Series Detail'!BN68+'Series Detail'!CA68+'Series Detail'!CH68+'Series Detail'!DG68+'Series Detail'!DN68+'Series Detail'!DU68+'Series Detail'!EB68</f>
        <v>0</v>
      </c>
      <c r="E58" s="10">
        <v>0</v>
      </c>
      <c r="F58" s="10">
        <f t="shared" si="16"/>
        <v>33926925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2" x14ac:dyDescent="0.25">
      <c r="A59" s="22">
        <f t="shared" si="1"/>
        <v>53493</v>
      </c>
      <c r="B59" s="10">
        <f>'Series Detail'!AE69+'Series Detail'!AL69+'Series Detail'!AR69+'Series Detail'!AX69+'Series Detail'!BE69+'Series Detail'!BK69+'Series Detail'!BR69+'Series Detail'!BX69+'Series Detail'!CE69+'Series Detail'!CL69+'Series Detail'!CR69+'Series Detail'!CX69+'Series Detail'!DD69+'Series Detail'!DK69+'Series Detail'!DR69+'Series Detail'!DY69</f>
        <v>29798832.699999999</v>
      </c>
      <c r="C59" s="10">
        <f>'Series Detail'!AG69+'Series Detail'!AN69+'Series Detail'!AT69+'Series Detail'!AZ69+'Series Detail'!BG69+'Series Detail'!BM69+'Series Detail'!BT69+'Series Detail'!BZ69+'Series Detail'!CG69+'Series Detail'!CN69+'Series Detail'!CT69+'Series Detail'!CZ69+'Series Detail'!DF69+'Series Detail'!DM69+'Series Detail'!DT69+'Series Detail'!EA70</f>
        <v>30272800</v>
      </c>
      <c r="D59" s="10">
        <f>'Series Detail'!AH69+'Series Detail'!BA69+'Series Detail'!BN69+'Series Detail'!CA69+'Series Detail'!CH69+'Series Detail'!DG69+'Series Detail'!DN69+'Series Detail'!DU69+'Series Detail'!EB69</f>
        <v>237671167.30000001</v>
      </c>
      <c r="E59" s="10">
        <v>0</v>
      </c>
      <c r="F59" s="10">
        <f t="shared" si="16"/>
        <v>297742800</v>
      </c>
      <c r="G59" s="10">
        <f t="shared" ref="G59" si="29">+F58+F59</f>
        <v>331669725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4"/>
    </row>
    <row r="60" spans="1:22" x14ac:dyDescent="0.25">
      <c r="A60" s="22">
        <f t="shared" si="1"/>
        <v>53676</v>
      </c>
      <c r="B60" s="10">
        <f>'Series Detail'!AE70+'Series Detail'!AL70+'Series Detail'!AR70+'Series Detail'!AX70+'Series Detail'!BE70+'Series Detail'!BK70+'Series Detail'!BR70+'Series Detail'!BX70+'Series Detail'!CE70+'Series Detail'!CL70+'Series Detail'!CR70+'Series Detail'!CX70+'Series Detail'!DD70+'Series Detail'!DK70+'Series Detail'!DR70+'Series Detail'!DY70</f>
        <v>31035000</v>
      </c>
      <c r="C60" s="10">
        <f>'Series Detail'!AG70+'Series Detail'!AN70+'Series Detail'!AT70+'Series Detail'!AZ70+'Series Detail'!BG70+'Series Detail'!BM70+'Series Detail'!BT70+'Series Detail'!BZ70+'Series Detail'!CG70+'Series Detail'!CN70+'Series Detail'!CT70+'Series Detail'!CZ70+'Series Detail'!DF70+'Series Detail'!DM70+'Series Detail'!DT70+'Series Detail'!EA71</f>
        <v>30272800</v>
      </c>
      <c r="D60" s="10">
        <f>'Series Detail'!AH70+'Series Detail'!BA70+'Series Detail'!BN70+'Series Detail'!CA70+'Series Detail'!CH70+'Series Detail'!DG70+'Series Detail'!DN70+'Series Detail'!DU70+'Series Detail'!EB70</f>
        <v>0</v>
      </c>
      <c r="E60" s="10">
        <v>0</v>
      </c>
      <c r="F60" s="10">
        <f t="shared" si="16"/>
        <v>61307800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x14ac:dyDescent="0.25">
      <c r="A61" s="22">
        <f t="shared" si="1"/>
        <v>53858</v>
      </c>
      <c r="B61" s="10">
        <f>'Series Detail'!AE71+'Series Detail'!AL71+'Series Detail'!AR71+'Series Detail'!AX71+'Series Detail'!BE71+'Series Detail'!BK71+'Series Detail'!BR71+'Series Detail'!BX71+'Series Detail'!CE71+'Series Detail'!CL71+'Series Detail'!CR71+'Series Detail'!CX71+'Series Detail'!DD71+'Series Detail'!DK71+'Series Detail'!DR71+'Series Detail'!DY71</f>
        <v>49661212.200000003</v>
      </c>
      <c r="C61" s="10">
        <f>'Series Detail'!AG71+'Series Detail'!AN71+'Series Detail'!AT71+'Series Detail'!AZ71+'Series Detail'!BG71+'Series Detail'!BM71+'Series Detail'!BT71+'Series Detail'!BZ71+'Series Detail'!CG71+'Series Detail'!CN71+'Series Detail'!CT71+'Series Detail'!CZ71+'Series Detail'!DF71+'Series Detail'!DM71+'Series Detail'!DT71+'Series Detail'!EA72</f>
        <v>29482918.75</v>
      </c>
      <c r="D61" s="10">
        <f>'Series Detail'!AH71+'Series Detail'!BA71+'Series Detail'!BN71+'Series Detail'!CA71+'Series Detail'!CH71+'Series Detail'!DG71+'Series Detail'!DN71+'Series Detail'!DU71+'Series Detail'!EB71</f>
        <v>191218787.80000001</v>
      </c>
      <c r="E61" s="10">
        <v>0</v>
      </c>
      <c r="F61" s="10">
        <f t="shared" si="16"/>
        <v>270362918.75</v>
      </c>
      <c r="G61" s="10">
        <f t="shared" ref="G61" si="30">+F60+F61</f>
        <v>331670718.75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4"/>
    </row>
    <row r="62" spans="1:22" x14ac:dyDescent="0.25">
      <c r="A62" s="22">
        <f t="shared" si="1"/>
        <v>54041</v>
      </c>
      <c r="B62" s="10">
        <f>'Series Detail'!AE72+'Series Detail'!AL72+'Series Detail'!AR72+'Series Detail'!AX72+'Series Detail'!BE72+'Series Detail'!BK72+'Series Detail'!BR72+'Series Detail'!BX72+'Series Detail'!CE72+'Series Detail'!CL72+'Series Detail'!CR72+'Series Detail'!CX72+'Series Detail'!DD72+'Series Detail'!DK72+'Series Detail'!DR72+'Series Detail'!DY72</f>
        <v>140810000</v>
      </c>
      <c r="C62" s="10">
        <f>'Series Detail'!AG72+'Series Detail'!AN72+'Series Detail'!AT72+'Series Detail'!AZ72+'Series Detail'!BG72+'Series Detail'!BM72+'Series Detail'!BT72+'Series Detail'!BZ72+'Series Detail'!CG72+'Series Detail'!CN72+'Series Detail'!CT72+'Series Detail'!CZ72+'Series Detail'!DF72+'Series Detail'!DM72+'Series Detail'!DT72+'Series Detail'!EA73</f>
        <v>28786787.5</v>
      </c>
      <c r="D62" s="10">
        <f>'Series Detail'!AH72+'Series Detail'!BA72+'Series Detail'!BN72+'Series Detail'!CA72+'Series Detail'!CH72+'Series Detail'!DG72+'Series Detail'!DN72+'Series Detail'!DU72+'Series Detail'!EB72</f>
        <v>0</v>
      </c>
      <c r="E62" s="10">
        <v>0</v>
      </c>
      <c r="F62" s="10">
        <f t="shared" si="16"/>
        <v>169596787.5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x14ac:dyDescent="0.25">
      <c r="A63" s="22">
        <f t="shared" si="1"/>
        <v>54224</v>
      </c>
      <c r="B63" s="10">
        <f>'Series Detail'!AE73+'Series Detail'!AL73+'Series Detail'!AR73+'Series Detail'!AX73+'Series Detail'!BE73+'Series Detail'!BK73+'Series Detail'!BR73+'Series Detail'!BX73+'Series Detail'!CE73+'Series Detail'!CL73+'Series Detail'!CR73+'Series Detail'!CX73+'Series Detail'!DD73+'Series Detail'!DK73+'Series Detail'!DR73+'Series Detail'!DY73</f>
        <v>136865000</v>
      </c>
      <c r="C63" s="10">
        <f>'Series Detail'!AG73+'Series Detail'!AN73+'Series Detail'!AT73+'Series Detail'!AZ73+'Series Detail'!BG73+'Series Detail'!BM73+'Series Detail'!BT73+'Series Detail'!BZ73+'Series Detail'!CG73+'Series Detail'!CN73+'Series Detail'!CT73+'Series Detail'!CZ73+'Series Detail'!DF73+'Series Detail'!DM73+'Series Detail'!DT73+'Series Detail'!EA74</f>
        <v>25209390</v>
      </c>
      <c r="D63" s="10">
        <f>'Series Detail'!AH73+'Series Detail'!BA73+'Series Detail'!BN73+'Series Detail'!CA73+'Series Detail'!CH73+'Series Detail'!DG73+'Series Detail'!DN73+'Series Detail'!DU73+'Series Detail'!EB73</f>
        <v>0</v>
      </c>
      <c r="E63" s="10">
        <v>0</v>
      </c>
      <c r="F63" s="10">
        <f t="shared" si="16"/>
        <v>162074390</v>
      </c>
      <c r="G63" s="10">
        <f t="shared" ref="G63" si="31">+F62+F63</f>
        <v>331671177.5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4"/>
    </row>
    <row r="64" spans="1:22" x14ac:dyDescent="0.25">
      <c r="A64" s="22">
        <f t="shared" si="1"/>
        <v>54407</v>
      </c>
      <c r="B64" s="10">
        <f>'Series Detail'!AE74+'Series Detail'!AL74+'Series Detail'!AR74+'Series Detail'!AX74+'Series Detail'!BE74+'Series Detail'!BK74+'Series Detail'!BR74+'Series Detail'!BX74+'Series Detail'!CE74+'Series Detail'!CL74+'Series Detail'!CR74+'Series Detail'!CX74+'Series Detail'!DD74+'Series Detail'!DK74+'Series Detail'!DR74+'Series Detail'!DY74</f>
        <v>148060000</v>
      </c>
      <c r="C64" s="10">
        <f>'Series Detail'!AG74+'Series Detail'!AN74+'Series Detail'!AT74+'Series Detail'!AZ74+'Series Detail'!BG74+'Series Detail'!BM74+'Series Detail'!BT74+'Series Detail'!BZ74+'Series Detail'!CG74+'Series Detail'!CN74+'Series Detail'!CT74+'Series Detail'!CZ74+'Series Detail'!DF74+'Series Detail'!DM74+'Series Detail'!DT74+'Series Detail'!EA75</f>
        <v>21730623.75</v>
      </c>
      <c r="D64" s="10">
        <f>'Series Detail'!AH74+'Series Detail'!BA74+'Series Detail'!BN74+'Series Detail'!CA74+'Series Detail'!CH74+'Series Detail'!DG74+'Series Detail'!DN74+'Series Detail'!DU74+'Series Detail'!EB74</f>
        <v>0</v>
      </c>
      <c r="E64" s="10">
        <v>0</v>
      </c>
      <c r="F64" s="10">
        <f t="shared" si="16"/>
        <v>169790623.75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2" x14ac:dyDescent="0.25">
      <c r="A65" s="22">
        <f t="shared" si="1"/>
        <v>54589</v>
      </c>
      <c r="B65" s="10">
        <f>'Series Detail'!AE75+'Series Detail'!AL75+'Series Detail'!AR75+'Series Detail'!AX75+'Series Detail'!BE75+'Series Detail'!BK75+'Series Detail'!BR75+'Series Detail'!BX75+'Series Detail'!CE75+'Series Detail'!CL75+'Series Detail'!CR75+'Series Detail'!CX75+'Series Detail'!DD75+'Series Detail'!DK75+'Series Detail'!DR75+'Series Detail'!DY75</f>
        <v>143910000</v>
      </c>
      <c r="C65" s="10">
        <f>'Series Detail'!AG75+'Series Detail'!AN75+'Series Detail'!AT75+'Series Detail'!AZ75+'Series Detail'!BG75+'Series Detail'!BM75+'Series Detail'!BT75+'Series Detail'!BZ75+'Series Detail'!CG75+'Series Detail'!CN75+'Series Detail'!CT75+'Series Detail'!CZ75+'Series Detail'!DF75+'Series Detail'!DM75+'Series Detail'!DT75+'Series Detail'!EA76</f>
        <v>17969225</v>
      </c>
      <c r="D65" s="10">
        <f>'Series Detail'!AH75+'Series Detail'!BA75+'Series Detail'!BN75+'Series Detail'!CA75+'Series Detail'!CH75+'Series Detail'!DG75+'Series Detail'!DN75+'Series Detail'!DU75+'Series Detail'!EB75</f>
        <v>0</v>
      </c>
      <c r="E65" s="10">
        <v>0</v>
      </c>
      <c r="F65" s="10">
        <f t="shared" si="16"/>
        <v>161879225</v>
      </c>
      <c r="G65" s="10">
        <f t="shared" ref="G65" si="32">+F64+F65</f>
        <v>331669848.75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4"/>
    </row>
    <row r="66" spans="1:22" x14ac:dyDescent="0.25">
      <c r="A66" s="22">
        <f t="shared" si="1"/>
        <v>54772</v>
      </c>
      <c r="B66" s="10">
        <f>'Series Detail'!AE76+'Series Detail'!AL76+'Series Detail'!AR76+'Series Detail'!AX76+'Series Detail'!BE76+'Series Detail'!BK76+'Series Detail'!BR76+'Series Detail'!BX76+'Series Detail'!CE76+'Series Detail'!CL76+'Series Detail'!CR76+'Series Detail'!CX76+'Series Detail'!DD76+'Series Detail'!DK76+'Series Detail'!DR76+'Series Detail'!DY76</f>
        <v>131445000</v>
      </c>
      <c r="C66" s="10">
        <f>'Series Detail'!AG76+'Series Detail'!AN76+'Series Detail'!AT76+'Series Detail'!AZ76+'Series Detail'!BG76+'Series Detail'!BM76+'Series Detail'!BT76+'Series Detail'!BZ76+'Series Detail'!CG76+'Series Detail'!CN76+'Series Detail'!CT76+'Series Detail'!CZ76+'Series Detail'!DF76+'Series Detail'!DM76+'Series Detail'!DT76+'Series Detail'!EA77</f>
        <v>14311582.5</v>
      </c>
      <c r="D66" s="10">
        <f>'Series Detail'!AH76+'Series Detail'!BA76+'Series Detail'!BN76+'Series Detail'!CA76+'Series Detail'!CH76+'Series Detail'!DG76+'Series Detail'!DN76+'Series Detail'!DU76+'Series Detail'!EB76</f>
        <v>0</v>
      </c>
      <c r="E66" s="10">
        <v>0</v>
      </c>
      <c r="F66" s="10">
        <f t="shared" ref="F66:F87" si="33">SUM(B66:E66)</f>
        <v>145756582.5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2" x14ac:dyDescent="0.25">
      <c r="A67" s="22">
        <f t="shared" si="1"/>
        <v>54954</v>
      </c>
      <c r="B67" s="10">
        <f>'Series Detail'!AE77+'Series Detail'!AL77+'Series Detail'!AR77+'Series Detail'!AX77+'Series Detail'!BE77+'Series Detail'!BK77+'Series Detail'!BR77+'Series Detail'!BX77+'Series Detail'!CE77+'Series Detail'!CL77+'Series Detail'!CR77+'Series Detail'!CX77+'Series Detail'!DD77+'Series Detail'!DK77+'Series Detail'!DR77+'Series Detail'!DY77</f>
        <v>126960000</v>
      </c>
      <c r="C67" s="10">
        <f>'Series Detail'!AG77+'Series Detail'!AN77+'Series Detail'!AT77+'Series Detail'!AZ77+'Series Detail'!BG77+'Series Detail'!BM77+'Series Detail'!BT77+'Series Detail'!BZ77+'Series Detail'!CG77+'Series Detail'!CN77+'Series Detail'!CT77+'Series Detail'!CZ77+'Series Detail'!DF77+'Series Detail'!DM77+'Series Detail'!DT77+'Series Detail'!EA78</f>
        <v>10809023.75</v>
      </c>
      <c r="D67" s="10">
        <f>'Series Detail'!AH77+'Series Detail'!BA77+'Series Detail'!BN77+'Series Detail'!CA77+'Series Detail'!CH77+'Series Detail'!DG77+'Series Detail'!DN77+'Series Detail'!DU77+'Series Detail'!EB77</f>
        <v>0</v>
      </c>
      <c r="E67" s="10">
        <v>0</v>
      </c>
      <c r="F67" s="10">
        <f t="shared" si="33"/>
        <v>137769023.75</v>
      </c>
      <c r="G67" s="10">
        <f t="shared" ref="G67" si="34">+F66+F67</f>
        <v>283525606.25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4"/>
    </row>
    <row r="68" spans="1:22" x14ac:dyDescent="0.25">
      <c r="A68" s="22">
        <f t="shared" ref="A68:A87" si="35">EDATE(A67,6)</f>
        <v>55137</v>
      </c>
      <c r="B68" s="10">
        <f>'Series Detail'!AE78+'Series Detail'!AL78+'Series Detail'!AR78+'Series Detail'!AX78+'Series Detail'!BE78+'Series Detail'!BK78+'Series Detail'!BR78+'Series Detail'!BX78+'Series Detail'!CE78+'Series Detail'!CL78+'Series Detail'!CR78+'Series Detail'!CX78+'Series Detail'!DD78+'Series Detail'!DK78+'Series Detail'!DR78+'Series Detail'!DY78</f>
        <v>25033600</v>
      </c>
      <c r="C68" s="10">
        <f>'Series Detail'!AG78+'Series Detail'!AN78+'Series Detail'!AT78+'Series Detail'!AZ78+'Series Detail'!BG78+'Series Detail'!BM78+'Series Detail'!BT78+'Series Detail'!BZ78+'Series Detail'!CG78+'Series Detail'!CN78+'Series Detail'!CT78+'Series Detail'!CZ78+'Series Detail'!DF78+'Series Detail'!DM78+'Series Detail'!DT78+'Series Detail'!EA79</f>
        <v>7418625</v>
      </c>
      <c r="D68" s="10">
        <f>'Series Detail'!AH78+'Series Detail'!BA78+'Series Detail'!BN78+'Series Detail'!CA78+'Series Detail'!CH78+'Series Detail'!DG78+'Series Detail'!DN78+'Series Detail'!DU78+'Series Detail'!EB78</f>
        <v>168161400</v>
      </c>
      <c r="E68" s="10">
        <v>0</v>
      </c>
      <c r="F68" s="10">
        <f t="shared" si="33"/>
        <v>200613625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2" x14ac:dyDescent="0.25">
      <c r="A69" s="22">
        <f t="shared" si="35"/>
        <v>55319</v>
      </c>
      <c r="B69" s="10">
        <f>'Series Detail'!AE79+'Series Detail'!AL79+'Series Detail'!AR79+'Series Detail'!AX79+'Series Detail'!BE79+'Series Detail'!BK79+'Series Detail'!BR79+'Series Detail'!BX79+'Series Detail'!CE79+'Series Detail'!CL79+'Series Detail'!CR79+'Series Detail'!CX79+'Series Detail'!DD79+'Series Detail'!DK79+'Series Detail'!DR79+'Series Detail'!DY79</f>
        <v>15218139.35</v>
      </c>
      <c r="C69" s="10">
        <f>'Series Detail'!AG79+'Series Detail'!AN79+'Series Detail'!AT79+'Series Detail'!AZ79+'Series Detail'!BG79+'Series Detail'!BM79+'Series Detail'!BT79+'Series Detail'!BZ79+'Series Detail'!CG79+'Series Detail'!CN79+'Series Detail'!CT79+'Series Detail'!CZ79+'Series Detail'!DF79+'Series Detail'!DM79+'Series Detail'!DT79+'Series Detail'!EA80</f>
        <v>7338750</v>
      </c>
      <c r="D69" s="10">
        <f>'Series Detail'!AH79+'Series Detail'!BA79+'Series Detail'!BN79+'Series Detail'!CA79+'Series Detail'!CH79+'Series Detail'!DG79+'Series Detail'!DN79+'Series Detail'!DU79+'Series Detail'!EB79</f>
        <v>111183089.55</v>
      </c>
      <c r="E69" s="10">
        <v>0</v>
      </c>
      <c r="F69" s="10">
        <f t="shared" si="33"/>
        <v>133739978.90000001</v>
      </c>
      <c r="G69" s="10">
        <f t="shared" ref="G69" si="36">+F68+F69</f>
        <v>334353603.89999998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4"/>
    </row>
    <row r="70" spans="1:22" x14ac:dyDescent="0.25">
      <c r="A70" s="22">
        <f t="shared" si="35"/>
        <v>55502</v>
      </c>
      <c r="B70" s="10">
        <f>'Series Detail'!AE80+'Series Detail'!AL80+'Series Detail'!AR80+'Series Detail'!AX80+'Series Detail'!BE80+'Series Detail'!BK80+'Series Detail'!BR80+'Series Detail'!BX80+'Series Detail'!CE80+'Series Detail'!CL80+'Series Detail'!CR80+'Series Detail'!CX80+'Series Detail'!DD80+'Series Detail'!DK80+'Series Detail'!DR80+'Series Detail'!DY80</f>
        <v>45853297.75</v>
      </c>
      <c r="C70" s="10">
        <f>'Series Detail'!AG80+'Series Detail'!AN80+'Series Detail'!AT80+'Series Detail'!AZ80+'Series Detail'!BG80+'Series Detail'!BM80+'Series Detail'!BT80+'Series Detail'!BZ80+'Series Detail'!CG80+'Series Detail'!CN80+'Series Detail'!CT80+'Series Detail'!CZ80+'Series Detail'!DF80+'Series Detail'!DM80+'Series Detail'!DT80+'Series Detail'!EA81</f>
        <v>7305000</v>
      </c>
      <c r="D70" s="10">
        <f>'Series Detail'!AH80+'Series Detail'!BA80+'Series Detail'!BN80+'Series Detail'!CA80+'Series Detail'!CH80+'Series Detail'!DG80+'Series Detail'!DN80+'Series Detail'!DU80+'Series Detail'!EB80</f>
        <v>147456702.25</v>
      </c>
      <c r="E70" s="10">
        <v>0</v>
      </c>
      <c r="F70" s="10">
        <f t="shared" si="33"/>
        <v>200615000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x14ac:dyDescent="0.25">
      <c r="A71" s="22">
        <f t="shared" si="35"/>
        <v>55685</v>
      </c>
      <c r="B71" s="10">
        <f>'Series Detail'!AE81+'Series Detail'!AL81+'Series Detail'!AR81+'Series Detail'!AX81+'Series Detail'!BE81+'Series Detail'!BK81+'Series Detail'!BR81+'Series Detail'!BX81+'Series Detail'!CE81+'Series Detail'!CL81+'Series Detail'!CR81+'Series Detail'!CX81+'Series Detail'!DD81+'Series Detail'!DK81+'Series Detail'!DR81+'Series Detail'!DY81</f>
        <v>127140000</v>
      </c>
      <c r="C71" s="10">
        <f>'Series Detail'!AG81+'Series Detail'!AN81+'Series Detail'!AT81+'Series Detail'!AZ81+'Series Detail'!BG81+'Series Detail'!BM81+'Series Detail'!BT81+'Series Detail'!BZ81+'Series Detail'!CG81+'Series Detail'!CN81+'Series Detail'!CT81+'Series Detail'!CZ81+'Series Detail'!DF81+'Series Detail'!DM81+'Series Detail'!DT81+'Series Detail'!EA82</f>
        <v>6604125</v>
      </c>
      <c r="D71" s="10">
        <f>'Series Detail'!AH81+'Series Detail'!BA81+'Series Detail'!BN81+'Series Detail'!CA81+'Series Detail'!CH81+'Series Detail'!DG81+'Series Detail'!DN81+'Series Detail'!DU81+'Series Detail'!EB81</f>
        <v>0</v>
      </c>
      <c r="E71" s="10">
        <v>0</v>
      </c>
      <c r="F71" s="10">
        <f t="shared" si="33"/>
        <v>133744125</v>
      </c>
      <c r="G71" s="10">
        <f t="shared" ref="G71" si="37">+F70+F71</f>
        <v>334359125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4"/>
    </row>
    <row r="72" spans="1:22" x14ac:dyDescent="0.25">
      <c r="A72" s="22">
        <f t="shared" si="35"/>
        <v>55868</v>
      </c>
      <c r="B72" s="10">
        <f>'Series Detail'!AE82+'Series Detail'!AL82+'Series Detail'!AR82+'Series Detail'!AX82+'Series Detail'!BE82+'Series Detail'!BK82+'Series Detail'!BR82+'Series Detail'!BX82+'Series Detail'!CE82+'Series Detail'!CL82+'Series Detail'!CR82+'Series Detail'!CX82+'Series Detail'!DD82+'Series Detail'!DK82+'Series Detail'!DR82+'Series Detail'!DY82</f>
        <v>23819550</v>
      </c>
      <c r="C72" s="10">
        <f>'Series Detail'!AG82+'Series Detail'!AN82+'Series Detail'!AT82+'Series Detail'!AZ82+'Series Detail'!BG82+'Series Detail'!BM82+'Series Detail'!BT82+'Series Detail'!BZ82+'Series Detail'!CG82+'Series Detail'!CN82+'Series Detail'!CT82+'Series Detail'!CZ82+'Series Detail'!DF82+'Series Detail'!DM82+'Series Detail'!DT82+'Series Detail'!EA83</f>
        <v>3425625</v>
      </c>
      <c r="D72" s="10">
        <f>'Series Detail'!AH82+'Series Detail'!BA82+'Series Detail'!BN82+'Series Detail'!CA82+'Series Detail'!CH82+'Series Detail'!DG82+'Series Detail'!DN82+'Series Detail'!DU82+'Series Detail'!EB82</f>
        <v>171870450</v>
      </c>
      <c r="E72" s="10">
        <v>0</v>
      </c>
      <c r="F72" s="10">
        <f t="shared" si="33"/>
        <v>199115625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x14ac:dyDescent="0.25">
      <c r="A73" s="22">
        <f t="shared" si="35"/>
        <v>56050</v>
      </c>
      <c r="B73" s="10">
        <f>'Series Detail'!AE83+'Series Detail'!AL83+'Series Detail'!AR83+'Series Detail'!AX83+'Series Detail'!BE83+'Series Detail'!BK83+'Series Detail'!BR83+'Series Detail'!BX83+'Series Detail'!CE83+'Series Detail'!CL83+'Series Detail'!CR83+'Series Detail'!CX83+'Series Detail'!DD83+'Series Detail'!DK83+'Series Detail'!DR83+'Series Detail'!DY83</f>
        <v>129335000</v>
      </c>
      <c r="C73" s="10">
        <f>'Series Detail'!AG83+'Series Detail'!AN83+'Series Detail'!AT83+'Series Detail'!AZ83+'Series Detail'!BG83+'Series Detail'!BM83+'Series Detail'!BT83+'Series Detail'!BZ83+'Series Detail'!CG83+'Series Detail'!CN83+'Series Detail'!CT83+'Series Detail'!CZ83+'Series Detail'!DF83+'Series Detail'!DM83+'Series Detail'!DT83+'Series Detail'!EA84</f>
        <v>3408375</v>
      </c>
      <c r="D73" s="10">
        <f>'Series Detail'!AH83+'Series Detail'!BA83+'Series Detail'!BN83+'Series Detail'!CA83+'Series Detail'!CH83+'Series Detail'!DG83+'Series Detail'!DN83+'Series Detail'!DU83+'Series Detail'!EB83</f>
        <v>0</v>
      </c>
      <c r="E73" s="10">
        <v>0</v>
      </c>
      <c r="F73" s="10">
        <f t="shared" si="33"/>
        <v>132743375</v>
      </c>
      <c r="G73" s="10">
        <f t="shared" ref="G73" si="38">+F72+F73</f>
        <v>331859000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4"/>
    </row>
    <row r="74" spans="1:22" x14ac:dyDescent="0.25">
      <c r="A74" s="22">
        <f t="shared" si="35"/>
        <v>56233</v>
      </c>
      <c r="B74" s="10">
        <f>'Series Detail'!AE84+'Series Detail'!AL84+'Series Detail'!AR84+'Series Detail'!AX84+'Series Detail'!BE84+'Series Detail'!BK84+'Series Detail'!BR84+'Series Detail'!BX84+'Series Detail'!CE84+'Series Detail'!CL84+'Series Detail'!CR84+'Series Detail'!CX84+'Series Detail'!DD84+'Series Detail'!DK84+'Series Detail'!DR84+'Series Detail'!DY84</f>
        <v>0</v>
      </c>
      <c r="C74" s="10">
        <f>'Series Detail'!AG84+'Series Detail'!AN84+'Series Detail'!AT84+'Series Detail'!AZ84+'Series Detail'!BG84+'Series Detail'!BM84+'Series Detail'!BT84+'Series Detail'!BZ84+'Series Detail'!CG84+'Series Detail'!CN84+'Series Detail'!CT84+'Series Detail'!CZ84+'Series Detail'!DF84+'Series Detail'!DM84+'Series Detail'!DT84+'Series Detail'!EA85</f>
        <v>0</v>
      </c>
      <c r="D74" s="10">
        <f>'Series Detail'!AH84+'Series Detail'!BA84+'Series Detail'!BN84+'Series Detail'!CA84+'Series Detail'!CH84+'Series Detail'!DG84+'Series Detail'!DN84+'Series Detail'!DU84+'Series Detail'!EB84</f>
        <v>0</v>
      </c>
      <c r="E74" s="10">
        <v>0</v>
      </c>
      <c r="F74" s="10">
        <f t="shared" si="33"/>
        <v>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x14ac:dyDescent="0.25">
      <c r="A75" s="22">
        <f t="shared" si="35"/>
        <v>56415</v>
      </c>
      <c r="B75" s="10">
        <f>'Series Detail'!AE85+'Series Detail'!AL85+'Series Detail'!AR85+'Series Detail'!AX85+'Series Detail'!BE85+'Series Detail'!BK85+'Series Detail'!BR85+'Series Detail'!BX85+'Series Detail'!CE85+'Series Detail'!CL85+'Series Detail'!CR85+'Series Detail'!CX85+'Series Detail'!DD85+'Series Detail'!DK85+'Series Detail'!DR85+'Series Detail'!DY85</f>
        <v>0</v>
      </c>
      <c r="C75" s="10">
        <f>'Series Detail'!AG85+'Series Detail'!AN85+'Series Detail'!AT85+'Series Detail'!AZ85+'Series Detail'!BG85+'Series Detail'!BM85+'Series Detail'!BT85+'Series Detail'!BZ85+'Series Detail'!CG85+'Series Detail'!CN85+'Series Detail'!CT85+'Series Detail'!CZ85+'Series Detail'!DF85+'Series Detail'!DM85+'Series Detail'!DT85+'Series Detail'!EA86</f>
        <v>0</v>
      </c>
      <c r="D75" s="10">
        <f>'Series Detail'!AH85+'Series Detail'!BA85+'Series Detail'!BN85+'Series Detail'!CA85+'Series Detail'!CH85+'Series Detail'!DG85+'Series Detail'!DN85+'Series Detail'!DU85+'Series Detail'!EB85</f>
        <v>0</v>
      </c>
      <c r="E75" s="10">
        <v>0</v>
      </c>
      <c r="F75" s="10">
        <f t="shared" si="33"/>
        <v>0</v>
      </c>
      <c r="G75" s="10">
        <f t="shared" ref="G75" si="39">+F74+F75</f>
        <v>0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4"/>
    </row>
    <row r="76" spans="1:22" x14ac:dyDescent="0.25">
      <c r="A76" s="22">
        <f t="shared" si="35"/>
        <v>56598</v>
      </c>
      <c r="B76" s="10">
        <f>'Series Detail'!AE86+'Series Detail'!AL86+'Series Detail'!AR86+'Series Detail'!AX86+'Series Detail'!BE86+'Series Detail'!BK86+'Series Detail'!BR86+'Series Detail'!BX86+'Series Detail'!CE86+'Series Detail'!CL86+'Series Detail'!CR86+'Series Detail'!CX86+'Series Detail'!DD86+'Series Detail'!DK86+'Series Detail'!DR86+'Series Detail'!DY86</f>
        <v>0</v>
      </c>
      <c r="C76" s="10">
        <f>'Series Detail'!AG86+'Series Detail'!AN86+'Series Detail'!AT86+'Series Detail'!AZ86+'Series Detail'!BG86+'Series Detail'!BM86+'Series Detail'!BT86+'Series Detail'!BZ86+'Series Detail'!CG86+'Series Detail'!CN86+'Series Detail'!CT86+'Series Detail'!CZ86+'Series Detail'!DF86+'Series Detail'!DM86+'Series Detail'!DT86+'Series Detail'!EA87</f>
        <v>0</v>
      </c>
      <c r="D76" s="10">
        <f>'Series Detail'!AH86+'Series Detail'!BA86+'Series Detail'!BN86+'Series Detail'!CA86+'Series Detail'!CH86+'Series Detail'!DG86+'Series Detail'!DN86+'Series Detail'!DU86+'Series Detail'!EB86</f>
        <v>0</v>
      </c>
      <c r="E76" s="10">
        <v>0</v>
      </c>
      <c r="F76" s="10">
        <f t="shared" si="33"/>
        <v>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x14ac:dyDescent="0.25">
      <c r="A77" s="22">
        <f t="shared" si="35"/>
        <v>56780</v>
      </c>
      <c r="B77" s="10">
        <f>'Series Detail'!AE87+'Series Detail'!AL87+'Series Detail'!AR87+'Series Detail'!AX87+'Series Detail'!BE87+'Series Detail'!BK87+'Series Detail'!BR87+'Series Detail'!BX87+'Series Detail'!CE87+'Series Detail'!CL87+'Series Detail'!CR87+'Series Detail'!CX87+'Series Detail'!DD87+'Series Detail'!DK87+'Series Detail'!DR87+'Series Detail'!DY87</f>
        <v>0</v>
      </c>
      <c r="C77" s="10">
        <f>'Series Detail'!AG87+'Series Detail'!AN87+'Series Detail'!AT87+'Series Detail'!AZ87+'Series Detail'!BG87+'Series Detail'!BM87+'Series Detail'!BT87+'Series Detail'!BZ87+'Series Detail'!CG87+'Series Detail'!CN87+'Series Detail'!CT87+'Series Detail'!CZ87+'Series Detail'!DF87+'Series Detail'!DM87+'Series Detail'!DT87+'Series Detail'!EA88</f>
        <v>0</v>
      </c>
      <c r="D77" s="10">
        <f>'Series Detail'!AH87+'Series Detail'!BA87+'Series Detail'!BN87+'Series Detail'!CA87+'Series Detail'!CH87+'Series Detail'!DG87+'Series Detail'!DN87+'Series Detail'!DU87+'Series Detail'!EB87</f>
        <v>0</v>
      </c>
      <c r="E77" s="10">
        <v>0</v>
      </c>
      <c r="F77" s="10">
        <f t="shared" si="33"/>
        <v>0</v>
      </c>
      <c r="G77" s="10">
        <f t="shared" ref="G77" si="40">+F76+F77</f>
        <v>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4"/>
    </row>
    <row r="78" spans="1:22" x14ac:dyDescent="0.25">
      <c r="A78" s="22">
        <f t="shared" si="35"/>
        <v>56963</v>
      </c>
      <c r="B78" s="10">
        <f>'Series Detail'!AE88+'Series Detail'!AL88+'Series Detail'!AR88+'Series Detail'!AX88+'Series Detail'!BE88+'Series Detail'!BK88+'Series Detail'!BR88+'Series Detail'!BX88+'Series Detail'!CE88+'Series Detail'!CL88+'Series Detail'!CR88+'Series Detail'!CX88+'Series Detail'!DD88+'Series Detail'!DK88+'Series Detail'!DR88+'Series Detail'!DY88</f>
        <v>0</v>
      </c>
      <c r="C78" s="10">
        <f>'Series Detail'!AG88+'Series Detail'!AN88+'Series Detail'!AT88+'Series Detail'!AZ88+'Series Detail'!BG88+'Series Detail'!BM88+'Series Detail'!BT88+'Series Detail'!BZ88+'Series Detail'!CG88+'Series Detail'!CN88+'Series Detail'!CT88+'Series Detail'!CZ88+'Series Detail'!DF88+'Series Detail'!DM88+'Series Detail'!DT88+'Series Detail'!EA89</f>
        <v>0</v>
      </c>
      <c r="D78" s="10">
        <f>'Series Detail'!AH88+'Series Detail'!BA88+'Series Detail'!BN88+'Series Detail'!CA88+'Series Detail'!CH88+'Series Detail'!DG88+'Series Detail'!DN88+'Series Detail'!DU88+'Series Detail'!EB88</f>
        <v>0</v>
      </c>
      <c r="E78" s="10">
        <v>0</v>
      </c>
      <c r="F78" s="10">
        <f t="shared" si="33"/>
        <v>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x14ac:dyDescent="0.25">
      <c r="A79" s="22">
        <f t="shared" si="35"/>
        <v>57146</v>
      </c>
      <c r="B79" s="10">
        <f>'Series Detail'!AE89+'Series Detail'!AL89+'Series Detail'!AR89+'Series Detail'!AX89+'Series Detail'!BE89+'Series Detail'!BK89+'Series Detail'!BR89+'Series Detail'!BX89+'Series Detail'!CE89+'Series Detail'!CL89+'Series Detail'!CR89+'Series Detail'!CX89+'Series Detail'!DD89+'Series Detail'!DK89+'Series Detail'!DR89+'Series Detail'!DY89</f>
        <v>0</v>
      </c>
      <c r="C79" s="10">
        <f>'Series Detail'!AG89+'Series Detail'!AN89+'Series Detail'!AT89+'Series Detail'!AZ89+'Series Detail'!BG89+'Series Detail'!BM89+'Series Detail'!BT89+'Series Detail'!BZ89+'Series Detail'!CG89+'Series Detail'!CN89+'Series Detail'!CT89+'Series Detail'!CZ89+'Series Detail'!DF89+'Series Detail'!DM89+'Series Detail'!DT89+'Series Detail'!EA90</f>
        <v>0</v>
      </c>
      <c r="D79" s="10">
        <f>'Series Detail'!AH89+'Series Detail'!BA89+'Series Detail'!BN89+'Series Detail'!CA89+'Series Detail'!CH89+'Series Detail'!DG89+'Series Detail'!DN89+'Series Detail'!DU89+'Series Detail'!EB89</f>
        <v>0</v>
      </c>
      <c r="E79" s="10">
        <v>0</v>
      </c>
      <c r="F79" s="10">
        <f t="shared" si="33"/>
        <v>0</v>
      </c>
      <c r="G79" s="10">
        <f t="shared" ref="G79" si="41">+F78+F79</f>
        <v>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4"/>
    </row>
    <row r="80" spans="1:22" x14ac:dyDescent="0.25">
      <c r="A80" s="22">
        <f t="shared" si="35"/>
        <v>57329</v>
      </c>
      <c r="B80" s="10">
        <f>'Series Detail'!AE90+'Series Detail'!AL90+'Series Detail'!AR90+'Series Detail'!AX90+'Series Detail'!BE90+'Series Detail'!BK90+'Series Detail'!BR90+'Series Detail'!BX90+'Series Detail'!CE90+'Series Detail'!CL90+'Series Detail'!CR90+'Series Detail'!CX90+'Series Detail'!DD90+'Series Detail'!DK90+'Series Detail'!DR90+'Series Detail'!DY90</f>
        <v>0</v>
      </c>
      <c r="C80" s="10">
        <f>'Series Detail'!AG90+'Series Detail'!AN90+'Series Detail'!AT90+'Series Detail'!AZ90+'Series Detail'!BG90+'Series Detail'!BM90+'Series Detail'!BT90+'Series Detail'!BZ90+'Series Detail'!CG90+'Series Detail'!CN90+'Series Detail'!CT90+'Series Detail'!CZ90+'Series Detail'!DF90+'Series Detail'!DM90+'Series Detail'!DT90+'Series Detail'!EA91</f>
        <v>0</v>
      </c>
      <c r="D80" s="10">
        <f>'Series Detail'!AH90+'Series Detail'!BA90+'Series Detail'!BN90+'Series Detail'!CA90+'Series Detail'!CH90+'Series Detail'!DG90+'Series Detail'!DN90+'Series Detail'!DU90+'Series Detail'!EB90</f>
        <v>0</v>
      </c>
      <c r="E80" s="10">
        <v>0</v>
      </c>
      <c r="F80" s="10">
        <f t="shared" si="33"/>
        <v>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2" x14ac:dyDescent="0.25">
      <c r="A81" s="22">
        <f t="shared" si="35"/>
        <v>57511</v>
      </c>
      <c r="B81" s="10">
        <f>'Series Detail'!AE91+'Series Detail'!AL91+'Series Detail'!AR91+'Series Detail'!AX91+'Series Detail'!BE91+'Series Detail'!BK91+'Series Detail'!BR91+'Series Detail'!BX91+'Series Detail'!CE91+'Series Detail'!CL91+'Series Detail'!CR91+'Series Detail'!CX91+'Series Detail'!DD91+'Series Detail'!DK91+'Series Detail'!DR91+'Series Detail'!DY91</f>
        <v>0</v>
      </c>
      <c r="C81" s="10">
        <f>'Series Detail'!AG91+'Series Detail'!AN91+'Series Detail'!AT91+'Series Detail'!AZ91+'Series Detail'!BG91+'Series Detail'!BM91+'Series Detail'!BT91+'Series Detail'!BZ91+'Series Detail'!CG91+'Series Detail'!CN91+'Series Detail'!CT91+'Series Detail'!CZ91+'Series Detail'!DF91+'Series Detail'!DM91+'Series Detail'!DT91+'Series Detail'!EA92</f>
        <v>0</v>
      </c>
      <c r="D81" s="10">
        <f>'Series Detail'!AH91+'Series Detail'!BA91+'Series Detail'!BN91+'Series Detail'!CA91+'Series Detail'!CH91+'Series Detail'!DG91+'Series Detail'!DN91+'Series Detail'!DU91+'Series Detail'!EB91</f>
        <v>0</v>
      </c>
      <c r="E81" s="10">
        <v>0</v>
      </c>
      <c r="F81" s="10">
        <f t="shared" si="33"/>
        <v>0</v>
      </c>
      <c r="G81" s="10">
        <f t="shared" ref="G81" si="42">+F80+F81</f>
        <v>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4"/>
    </row>
    <row r="82" spans="1:22" x14ac:dyDescent="0.25">
      <c r="A82" s="22">
        <f t="shared" si="35"/>
        <v>57694</v>
      </c>
      <c r="B82" s="10">
        <f>'Series Detail'!AE92+'Series Detail'!AL92+'Series Detail'!AR92+'Series Detail'!AX92+'Series Detail'!BE92+'Series Detail'!BK92+'Series Detail'!BR92+'Series Detail'!BX92+'Series Detail'!CE92+'Series Detail'!CL92+'Series Detail'!CR92+'Series Detail'!CX92+'Series Detail'!DD92+'Series Detail'!DK92+'Series Detail'!DR92+'Series Detail'!DY92</f>
        <v>0</v>
      </c>
      <c r="C82" s="10">
        <f>'Series Detail'!AG92+'Series Detail'!AN92+'Series Detail'!AT92+'Series Detail'!AZ92+'Series Detail'!BG92+'Series Detail'!BM92+'Series Detail'!BT92+'Series Detail'!BZ92+'Series Detail'!CG92+'Series Detail'!CN92+'Series Detail'!CT92+'Series Detail'!CZ92+'Series Detail'!DF92+'Series Detail'!DM92+'Series Detail'!DT92+'Series Detail'!EA93</f>
        <v>0</v>
      </c>
      <c r="D82" s="10">
        <f>'Series Detail'!AH92+'Series Detail'!BA92+'Series Detail'!BN92+'Series Detail'!CA92+'Series Detail'!CH92+'Series Detail'!DG92+'Series Detail'!DN92+'Series Detail'!DU92+'Series Detail'!EB92</f>
        <v>0</v>
      </c>
      <c r="E82" s="10">
        <v>0</v>
      </c>
      <c r="F82" s="10">
        <f t="shared" si="33"/>
        <v>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2" x14ac:dyDescent="0.25">
      <c r="A83" s="22">
        <f t="shared" si="35"/>
        <v>57876</v>
      </c>
      <c r="B83" s="10">
        <f>'Series Detail'!AE93+'Series Detail'!AL93+'Series Detail'!AR93+'Series Detail'!AX93+'Series Detail'!BE93+'Series Detail'!BK93+'Series Detail'!BR93+'Series Detail'!BX93+'Series Detail'!CE93+'Series Detail'!CL93+'Series Detail'!CR93+'Series Detail'!CX93+'Series Detail'!DD93+'Series Detail'!DK93+'Series Detail'!DR93+'Series Detail'!DY93</f>
        <v>0</v>
      </c>
      <c r="C83" s="10">
        <f>'Series Detail'!AG93+'Series Detail'!AN93+'Series Detail'!AT93+'Series Detail'!AZ93+'Series Detail'!BG93+'Series Detail'!BM93+'Series Detail'!BT93+'Series Detail'!BZ93+'Series Detail'!CG93+'Series Detail'!CN93+'Series Detail'!CT93+'Series Detail'!CZ93+'Series Detail'!DF93+'Series Detail'!DM93+'Series Detail'!DT93+'Series Detail'!EA94</f>
        <v>0</v>
      </c>
      <c r="D83" s="10">
        <f>'Series Detail'!AH93+'Series Detail'!BA93+'Series Detail'!BN93+'Series Detail'!CA93+'Series Detail'!CH93+'Series Detail'!DG93+'Series Detail'!DN93+'Series Detail'!DU93+'Series Detail'!EB93</f>
        <v>0</v>
      </c>
      <c r="E83" s="10">
        <v>0</v>
      </c>
      <c r="F83" s="10">
        <f t="shared" si="33"/>
        <v>0</v>
      </c>
      <c r="G83" s="10">
        <f t="shared" ref="G83" si="43">+F82+F83</f>
        <v>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4"/>
    </row>
    <row r="84" spans="1:22" x14ac:dyDescent="0.25">
      <c r="A84" s="22">
        <f t="shared" si="35"/>
        <v>58059</v>
      </c>
      <c r="B84" s="10">
        <f>'Series Detail'!AE94+'Series Detail'!AL94+'Series Detail'!AR94+'Series Detail'!AX94+'Series Detail'!BE94+'Series Detail'!BK94+'Series Detail'!BR94+'Series Detail'!BX94+'Series Detail'!CE94+'Series Detail'!CL94+'Series Detail'!CR94+'Series Detail'!CX94+'Series Detail'!DD94+'Series Detail'!DK94+'Series Detail'!DR94+'Series Detail'!DY94</f>
        <v>0</v>
      </c>
      <c r="C84" s="10">
        <f>'Series Detail'!AG94+'Series Detail'!AN94+'Series Detail'!AT94+'Series Detail'!AZ94+'Series Detail'!BG94+'Series Detail'!BM94+'Series Detail'!BT94+'Series Detail'!BZ94+'Series Detail'!CG94+'Series Detail'!CN94+'Series Detail'!CT94+'Series Detail'!CZ94+'Series Detail'!DF94+'Series Detail'!DM94+'Series Detail'!DT94+'Series Detail'!EA95</f>
        <v>0</v>
      </c>
      <c r="D84" s="10">
        <f>'Series Detail'!AH94+'Series Detail'!BA94+'Series Detail'!BN94+'Series Detail'!CA94+'Series Detail'!CH94+'Series Detail'!DG94+'Series Detail'!DN94+'Series Detail'!DU94+'Series Detail'!EB94</f>
        <v>0</v>
      </c>
      <c r="E84" s="10">
        <v>0</v>
      </c>
      <c r="F84" s="10">
        <f t="shared" si="33"/>
        <v>0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2" x14ac:dyDescent="0.25">
      <c r="A85" s="22">
        <f t="shared" si="35"/>
        <v>58241</v>
      </c>
      <c r="B85" s="10">
        <f>'Series Detail'!AE95+'Series Detail'!AL95+'Series Detail'!AR95+'Series Detail'!AX95+'Series Detail'!BE95+'Series Detail'!BK95+'Series Detail'!BR95+'Series Detail'!BX95+'Series Detail'!CE95+'Series Detail'!CL95+'Series Detail'!CR95+'Series Detail'!CX95+'Series Detail'!DD95+'Series Detail'!DK95+'Series Detail'!DR95+'Series Detail'!DY95</f>
        <v>0</v>
      </c>
      <c r="C85" s="10">
        <f>'Series Detail'!AG95+'Series Detail'!AN95+'Series Detail'!AT95+'Series Detail'!AZ95+'Series Detail'!BG95+'Series Detail'!BM95+'Series Detail'!BT95+'Series Detail'!BZ95+'Series Detail'!CG95+'Series Detail'!CN95+'Series Detail'!CT95+'Series Detail'!CZ95+'Series Detail'!DF95+'Series Detail'!DM95+'Series Detail'!DT95+'Series Detail'!EA96</f>
        <v>0</v>
      </c>
      <c r="D85" s="10">
        <f>'Series Detail'!AH95+'Series Detail'!BA95+'Series Detail'!BN95+'Series Detail'!CA95+'Series Detail'!CH95+'Series Detail'!DG95+'Series Detail'!DN95+'Series Detail'!DU95+'Series Detail'!EB95</f>
        <v>0</v>
      </c>
      <c r="E85" s="10">
        <v>0</v>
      </c>
      <c r="F85" s="10">
        <f t="shared" si="33"/>
        <v>0</v>
      </c>
      <c r="G85" s="10">
        <f t="shared" ref="G85" si="44">+F84+F85</f>
        <v>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4"/>
    </row>
    <row r="86" spans="1:22" x14ac:dyDescent="0.25">
      <c r="A86" s="22">
        <f t="shared" si="35"/>
        <v>58424</v>
      </c>
      <c r="B86" s="10">
        <f>'Series Detail'!AE96+'Series Detail'!AL96+'Series Detail'!AR96+'Series Detail'!AX96+'Series Detail'!BE96+'Series Detail'!BK96+'Series Detail'!BR96+'Series Detail'!BX96+'Series Detail'!CE96+'Series Detail'!CL96+'Series Detail'!CR96+'Series Detail'!CX96+'Series Detail'!DD96+'Series Detail'!DK96+'Series Detail'!DR96+'Series Detail'!DY96</f>
        <v>0</v>
      </c>
      <c r="C86" s="10">
        <f>'Series Detail'!AG96+'Series Detail'!AN96+'Series Detail'!AT96+'Series Detail'!AZ96+'Series Detail'!BG96+'Series Detail'!BM96+'Series Detail'!BT96+'Series Detail'!BZ96+'Series Detail'!CG96+'Series Detail'!CN96+'Series Detail'!CT96+'Series Detail'!CZ96+'Series Detail'!DF96+'Series Detail'!DM96+'Series Detail'!DT96+'Series Detail'!EA97</f>
        <v>0</v>
      </c>
      <c r="D86" s="10">
        <f>'Series Detail'!AH96+'Series Detail'!BA96+'Series Detail'!BN96+'Series Detail'!CA96+'Series Detail'!CH96+'Series Detail'!DG96+'Series Detail'!DN96+'Series Detail'!DU96+'Series Detail'!EB96</f>
        <v>0</v>
      </c>
      <c r="E86" s="10">
        <v>0</v>
      </c>
      <c r="F86" s="10">
        <f t="shared" si="33"/>
        <v>0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2" x14ac:dyDescent="0.25">
      <c r="A87" s="22">
        <f t="shared" si="35"/>
        <v>58607</v>
      </c>
      <c r="B87" s="10">
        <f>'Series Detail'!AE97+'Series Detail'!AL97+'Series Detail'!AR97+'Series Detail'!AX97+'Series Detail'!BE97+'Series Detail'!BK97+'Series Detail'!BR97+'Series Detail'!BX97+'Series Detail'!CE97+'Series Detail'!CL97+'Series Detail'!CR97+'Series Detail'!CX97+'Series Detail'!DD97+'Series Detail'!DK97+'Series Detail'!DR97+'Series Detail'!DY97</f>
        <v>0</v>
      </c>
      <c r="C87" s="10">
        <f>'Series Detail'!AG97+'Series Detail'!AN97+'Series Detail'!AT97+'Series Detail'!AZ97+'Series Detail'!BG97+'Series Detail'!BM97+'Series Detail'!BT97+'Series Detail'!BZ97+'Series Detail'!CG97+'Series Detail'!CN97+'Series Detail'!CT97+'Series Detail'!CZ97+'Series Detail'!DF97+'Series Detail'!DM97+'Series Detail'!DT97+'Series Detail'!EA98</f>
        <v>0</v>
      </c>
      <c r="D87" s="10">
        <f>'Series Detail'!AH97+'Series Detail'!BA97+'Series Detail'!BN97+'Series Detail'!CA97+'Series Detail'!CH97+'Series Detail'!DG97+'Series Detail'!DN97+'Series Detail'!DU97+'Series Detail'!EB97</f>
        <v>0</v>
      </c>
      <c r="E87" s="10">
        <v>0</v>
      </c>
      <c r="F87" s="10">
        <f t="shared" si="33"/>
        <v>0</v>
      </c>
      <c r="G87" s="10">
        <f t="shared" ref="G87" si="45">+F86+F87</f>
        <v>0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4"/>
    </row>
    <row r="88" spans="1:22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2" ht="6.95" customHeight="1" x14ac:dyDescent="0.25">
      <c r="B89" s="28"/>
      <c r="C89" s="28"/>
      <c r="D89" s="28"/>
      <c r="E89" s="28"/>
      <c r="F89" s="28"/>
      <c r="G89" s="28"/>
    </row>
    <row r="90" spans="1:22" ht="15.75" thickBot="1" x14ac:dyDescent="0.3">
      <c r="B90" s="27">
        <f t="shared" ref="B90:G90" si="46">SUM(B5:B89)</f>
        <v>2501493543.6500001</v>
      </c>
      <c r="C90" s="27">
        <f t="shared" si="46"/>
        <v>2383824110</v>
      </c>
      <c r="D90" s="27">
        <f t="shared" si="46"/>
        <v>5706937541.8500004</v>
      </c>
      <c r="E90" s="27">
        <f t="shared" si="46"/>
        <v>0</v>
      </c>
      <c r="F90" s="27">
        <f t="shared" si="46"/>
        <v>10592255195.5</v>
      </c>
      <c r="G90" s="27">
        <f t="shared" si="46"/>
        <v>10592255195.5</v>
      </c>
    </row>
    <row r="91" spans="1:22" ht="15.75" thickTop="1" x14ac:dyDescent="0.25">
      <c r="G91" s="10"/>
    </row>
  </sheetData>
  <mergeCells count="2">
    <mergeCell ref="B1:F1"/>
    <mergeCell ref="B2:F2"/>
  </mergeCells>
  <pageMargins left="0.75" right="0.75" top="0.75" bottom="0.75" header="0.3" footer="0.3"/>
  <pageSetup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K107"/>
  <sheetViews>
    <sheetView zoomScale="96" zoomScaleNormal="96" workbookViewId="0">
      <selection activeCell="C30" sqref="C30"/>
    </sheetView>
  </sheetViews>
  <sheetFormatPr defaultColWidth="10.6640625" defaultRowHeight="12.75" x14ac:dyDescent="0.2"/>
  <cols>
    <col min="1" max="1" width="10.6640625" style="49" customWidth="1"/>
    <col min="2" max="2" width="13.83203125" style="49" customWidth="1"/>
    <col min="3" max="3" width="20.5" style="49" bestFit="1" customWidth="1"/>
    <col min="4" max="4" width="17.1640625" style="49" customWidth="1"/>
    <col min="5" max="5" width="10.6640625" style="49" customWidth="1"/>
    <col min="6" max="6" width="15.1640625" style="49" customWidth="1"/>
    <col min="7" max="7" width="2.83203125" style="49" customWidth="1"/>
    <col min="8" max="8" width="16.5" style="49" customWidth="1"/>
    <col min="9" max="11" width="19" style="49" bestFit="1" customWidth="1"/>
    <col min="12" max="12" width="17.1640625" style="49" customWidth="1"/>
    <col min="13" max="13" width="20.5" style="49" bestFit="1" customWidth="1"/>
    <col min="14" max="14" width="4.83203125" style="49" customWidth="1"/>
    <col min="15" max="15" width="17" style="49" customWidth="1"/>
    <col min="16" max="16" width="17.33203125" style="49" bestFit="1" customWidth="1"/>
    <col min="17" max="17" width="11" style="49" bestFit="1" customWidth="1"/>
    <col min="18" max="19" width="17.33203125" style="49" bestFit="1" customWidth="1"/>
    <col min="20" max="20" width="17.33203125" style="49" customWidth="1"/>
    <col min="21" max="21" width="19.1640625" style="49" bestFit="1" customWidth="1"/>
    <col min="22" max="22" width="4.83203125" style="49" customWidth="1"/>
    <col min="23" max="23" width="17" style="49" customWidth="1"/>
    <col min="24" max="24" width="17.33203125" style="49" bestFit="1" customWidth="1"/>
    <col min="25" max="25" width="9.33203125" style="49" customWidth="1"/>
    <col min="26" max="27" width="17.33203125" style="49" bestFit="1" customWidth="1"/>
    <col min="28" max="28" width="19.1640625" style="49" bestFit="1" customWidth="1"/>
    <col min="29" max="29" width="4.83203125" style="49" customWidth="1"/>
    <col min="30" max="30" width="17" style="49" customWidth="1"/>
    <col min="31" max="31" width="17.33203125" style="49" bestFit="1" customWidth="1"/>
    <col min="32" max="32" width="14.1640625" style="49" bestFit="1" customWidth="1"/>
    <col min="33" max="34" width="17.33203125" style="49" bestFit="1" customWidth="1"/>
    <col min="35" max="35" width="19.1640625" style="49" bestFit="1" customWidth="1"/>
    <col min="36" max="36" width="5.1640625" style="49" customWidth="1"/>
    <col min="37" max="37" width="18.1640625" style="49" customWidth="1"/>
    <col min="38" max="38" width="15.83203125" style="49" bestFit="1" customWidth="1"/>
    <col min="39" max="39" width="9.33203125" style="49" customWidth="1"/>
    <col min="40" max="40" width="16.1640625" style="49" customWidth="1"/>
    <col min="41" max="41" width="17.33203125" style="49" bestFit="1" customWidth="1"/>
    <col min="42" max="42" width="5.1640625" style="49" customWidth="1"/>
    <col min="43" max="43" width="18.1640625" style="49" customWidth="1"/>
    <col min="44" max="44" width="15.83203125" style="49" bestFit="1" customWidth="1"/>
    <col min="45" max="45" width="9.33203125" style="49" customWidth="1"/>
    <col min="46" max="46" width="16.1640625" style="49" customWidth="1"/>
    <col min="47" max="47" width="17.33203125" style="49" bestFit="1" customWidth="1"/>
    <col min="48" max="48" width="5.1640625" style="49" customWidth="1"/>
    <col min="49" max="49" width="17" style="49" customWidth="1"/>
    <col min="50" max="50" width="17.33203125" style="49" bestFit="1" customWidth="1"/>
    <col min="51" max="51" width="13" style="49" customWidth="1"/>
    <col min="52" max="53" width="17.33203125" style="49" bestFit="1" customWidth="1"/>
    <col min="54" max="54" width="19.1640625" style="49" bestFit="1" customWidth="1"/>
    <col min="55" max="55" width="5.1640625" style="49" customWidth="1"/>
    <col min="56" max="56" width="15.6640625" style="49" customWidth="1"/>
    <col min="57" max="57" width="15" style="49" customWidth="1"/>
    <col min="58" max="58" width="9.33203125" style="49" customWidth="1"/>
    <col min="59" max="59" width="11.83203125" style="49" customWidth="1"/>
    <col min="60" max="60" width="15" style="49" customWidth="1"/>
    <col min="61" max="61" width="5.1640625" style="49" customWidth="1"/>
    <col min="62" max="62" width="20.33203125" style="49" customWidth="1"/>
    <col min="63" max="63" width="17.33203125" style="49" bestFit="1" customWidth="1"/>
    <col min="64" max="64" width="23.5" style="49" bestFit="1" customWidth="1"/>
    <col min="65" max="67" width="19.1640625" style="49" bestFit="1" customWidth="1"/>
    <col min="68" max="68" width="5.1640625" style="49" customWidth="1"/>
    <col min="69" max="69" width="18.83203125" style="49" customWidth="1"/>
    <col min="70" max="70" width="17.1640625" style="49" customWidth="1"/>
    <col min="71" max="71" width="9.33203125" style="49" customWidth="1"/>
    <col min="72" max="72" width="18.33203125" style="49" customWidth="1"/>
    <col min="73" max="73" width="17.83203125" style="49" customWidth="1"/>
    <col min="74" max="74" width="4.83203125" style="49" customWidth="1"/>
    <col min="75" max="75" width="16.33203125" style="49" customWidth="1"/>
    <col min="76" max="76" width="17.33203125" style="49" bestFit="1" customWidth="1"/>
    <col min="77" max="77" width="9.33203125" style="49" customWidth="1"/>
    <col min="78" max="78" width="17" style="49" customWidth="1"/>
    <col min="79" max="80" width="19.1640625" style="49" bestFit="1" customWidth="1"/>
    <col min="81" max="81" width="4.83203125" style="49" customWidth="1"/>
    <col min="82" max="82" width="18.1640625" style="49" customWidth="1"/>
    <col min="83" max="83" width="16.1640625" style="49" customWidth="1"/>
    <col min="84" max="84" width="9.33203125" style="49" customWidth="1"/>
    <col min="85" max="85" width="17.1640625" style="49" customWidth="1"/>
    <col min="86" max="87" width="16.1640625" style="49" customWidth="1"/>
    <col min="88" max="88" width="10.6640625" style="49" customWidth="1"/>
    <col min="89" max="89" width="18.6640625" style="49" customWidth="1"/>
    <col min="90" max="90" width="15.83203125" style="49" bestFit="1" customWidth="1"/>
    <col min="91" max="91" width="9.33203125" style="49" customWidth="1"/>
    <col min="92" max="92" width="13.83203125" style="49" customWidth="1"/>
    <col min="93" max="93" width="15.83203125" style="49" bestFit="1" customWidth="1"/>
    <col min="94" max="94" width="4.83203125" style="49" customWidth="1"/>
    <col min="95" max="95" width="19.33203125" style="49" customWidth="1"/>
    <col min="96" max="96" width="15" style="49" customWidth="1"/>
    <col min="97" max="97" width="9.33203125" style="49" customWidth="1"/>
    <col min="98" max="98" width="15" style="49" customWidth="1"/>
    <col min="99" max="99" width="16.1640625" style="49" customWidth="1"/>
    <col min="100" max="100" width="4.83203125" style="49" customWidth="1"/>
    <col min="101" max="101" width="21.1640625" style="49" customWidth="1"/>
    <col min="102" max="102" width="16.6640625" style="49" customWidth="1"/>
    <col min="103" max="103" width="9.33203125" style="49" customWidth="1"/>
    <col min="104" max="104" width="18" style="49" customWidth="1"/>
    <col min="105" max="105" width="17.1640625" style="49" customWidth="1"/>
    <col min="106" max="106" width="4.83203125" style="49" customWidth="1"/>
    <col min="107" max="107" width="20.5" style="49" customWidth="1"/>
    <col min="108" max="108" width="16.5" style="49" customWidth="1"/>
    <col min="109" max="109" width="9.33203125" style="49" customWidth="1"/>
    <col min="110" max="110" width="9" style="49" customWidth="1"/>
    <col min="111" max="111" width="18.33203125" style="49" customWidth="1"/>
    <col min="112" max="112" width="19.33203125" style="49" customWidth="1"/>
    <col min="113" max="113" width="10.6640625" style="49" customWidth="1"/>
    <col min="114" max="114" width="20" style="49" customWidth="1"/>
    <col min="115" max="115" width="17.1640625" style="49" customWidth="1"/>
    <col min="116" max="116" width="9.33203125" style="49" customWidth="1"/>
    <col min="117" max="117" width="9" style="49" customWidth="1"/>
    <col min="118" max="118" width="19" style="49" customWidth="1"/>
    <col min="119" max="119" width="17.5" style="49" customWidth="1"/>
    <col min="120" max="120" width="4.83203125" style="49" customWidth="1"/>
    <col min="121" max="121" width="18" style="49" customWidth="1"/>
    <col min="122" max="122" width="16.6640625" style="49" customWidth="1"/>
    <col min="123" max="123" width="9.33203125" style="49" customWidth="1"/>
    <col min="124" max="124" width="9" style="49" customWidth="1"/>
    <col min="125" max="125" width="17" style="49" customWidth="1"/>
    <col min="126" max="126" width="17.1640625" style="49" customWidth="1"/>
    <col min="127" max="127" width="4.83203125" style="49" customWidth="1"/>
    <col min="128" max="128" width="19.1640625" style="49" customWidth="1"/>
    <col min="129" max="129" width="16.5" style="49" customWidth="1"/>
    <col min="130" max="130" width="9.33203125" style="49" customWidth="1"/>
    <col min="131" max="131" width="13.33203125" style="49" customWidth="1"/>
    <col min="132" max="133" width="18" style="49" customWidth="1"/>
    <col min="134" max="16384" width="10.6640625" style="49"/>
  </cols>
  <sheetData>
    <row r="1" spans="1:219" ht="18.75" x14ac:dyDescent="0.3">
      <c r="B1" s="106" t="s">
        <v>111</v>
      </c>
    </row>
    <row r="2" spans="1:219" ht="15.75" x14ac:dyDescent="0.25">
      <c r="B2" s="107" t="s">
        <v>112</v>
      </c>
    </row>
    <row r="4" spans="1:219" ht="13.5" thickBot="1" x14ac:dyDescent="0.25"/>
    <row r="5" spans="1:219" x14ac:dyDescent="0.2">
      <c r="A5" s="53"/>
      <c r="B5" s="53"/>
      <c r="C5" s="54">
        <f>SUM(C15:C56)</f>
        <v>12560473877.85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Q5" s="53"/>
      <c r="V5" s="53"/>
      <c r="Y5" s="53"/>
      <c r="AC5" s="53"/>
      <c r="AF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</row>
    <row r="6" spans="1:219" ht="13.5" thickBot="1" x14ac:dyDescent="0.25">
      <c r="C6" s="55">
        <f>+C5-M99</f>
        <v>0</v>
      </c>
    </row>
    <row r="7" spans="1:219" x14ac:dyDescent="0.2">
      <c r="BV7" s="56"/>
      <c r="CC7" s="56"/>
      <c r="CJ7" s="56"/>
      <c r="CP7" s="56"/>
      <c r="CV7" s="56"/>
      <c r="DB7" s="56"/>
    </row>
    <row r="8" spans="1:219" x14ac:dyDescent="0.2">
      <c r="B8" s="57" t="s">
        <v>25</v>
      </c>
      <c r="C8" s="58"/>
      <c r="D8" s="58"/>
      <c r="F8" s="59"/>
      <c r="G8" s="59"/>
      <c r="H8" s="57" t="s">
        <v>25</v>
      </c>
      <c r="I8" s="58"/>
      <c r="J8" s="58"/>
      <c r="K8" s="58"/>
      <c r="L8" s="58"/>
      <c r="M8" s="58"/>
      <c r="O8" s="57" t="s">
        <v>25</v>
      </c>
      <c r="P8" s="58"/>
      <c r="Q8" s="58"/>
      <c r="R8" s="58"/>
      <c r="S8" s="58"/>
      <c r="T8" s="58"/>
      <c r="U8" s="58"/>
      <c r="W8" s="57" t="s">
        <v>25</v>
      </c>
      <c r="X8" s="58"/>
      <c r="Y8" s="58"/>
      <c r="Z8" s="58"/>
      <c r="AA8" s="58"/>
      <c r="AB8" s="58"/>
      <c r="AD8" s="57" t="s">
        <v>25</v>
      </c>
      <c r="AE8" s="58"/>
      <c r="AF8" s="58"/>
      <c r="AG8" s="58"/>
      <c r="AH8" s="58"/>
      <c r="AI8" s="58"/>
      <c r="AK8" s="57" t="s">
        <v>25</v>
      </c>
      <c r="AL8" s="58"/>
      <c r="AM8" s="58"/>
      <c r="AN8" s="58"/>
      <c r="AO8" s="58"/>
      <c r="AQ8" s="57" t="s">
        <v>25</v>
      </c>
      <c r="AR8" s="58"/>
      <c r="AS8" s="58"/>
      <c r="AT8" s="58"/>
      <c r="AU8" s="58"/>
      <c r="AW8" s="57" t="s">
        <v>25</v>
      </c>
      <c r="AX8" s="58"/>
      <c r="AY8" s="58"/>
      <c r="AZ8" s="58"/>
      <c r="BA8" s="58"/>
      <c r="BB8" s="58"/>
      <c r="BD8" s="57" t="s">
        <v>25</v>
      </c>
      <c r="BE8" s="58"/>
      <c r="BF8" s="58"/>
      <c r="BG8" s="58"/>
      <c r="BH8" s="58"/>
      <c r="BJ8" s="57" t="s">
        <v>25</v>
      </c>
      <c r="BK8" s="58"/>
      <c r="BL8" s="58"/>
      <c r="BM8" s="58"/>
      <c r="BN8" s="58"/>
      <c r="BO8" s="58"/>
      <c r="BQ8" s="57" t="s">
        <v>25</v>
      </c>
      <c r="BR8" s="58"/>
      <c r="BS8" s="58"/>
      <c r="BT8" s="58"/>
      <c r="BU8" s="58"/>
      <c r="BV8" s="56"/>
      <c r="BW8" s="57" t="s">
        <v>25</v>
      </c>
      <c r="BX8" s="58"/>
      <c r="BY8" s="58"/>
      <c r="BZ8" s="58"/>
      <c r="CA8" s="58"/>
      <c r="CB8" s="58"/>
      <c r="CC8" s="56"/>
      <c r="CD8" s="57" t="s">
        <v>25</v>
      </c>
      <c r="CE8" s="58"/>
      <c r="CF8" s="58"/>
      <c r="CG8" s="58"/>
      <c r="CH8" s="58"/>
      <c r="CI8" s="58"/>
      <c r="CJ8" s="56"/>
      <c r="CK8" s="57" t="s">
        <v>25</v>
      </c>
      <c r="CL8" s="58"/>
      <c r="CM8" s="58"/>
      <c r="CN8" s="58"/>
      <c r="CO8" s="58"/>
      <c r="CP8" s="56"/>
      <c r="CQ8" s="57" t="s">
        <v>25</v>
      </c>
      <c r="CR8" s="58"/>
      <c r="CS8" s="58"/>
      <c r="CT8" s="58"/>
      <c r="CU8" s="58"/>
      <c r="CV8" s="56"/>
      <c r="CW8" s="57" t="s">
        <v>25</v>
      </c>
      <c r="CX8" s="58"/>
      <c r="CY8" s="58"/>
      <c r="CZ8" s="58"/>
      <c r="DA8" s="58"/>
      <c r="DB8" s="56"/>
      <c r="DC8" s="57" t="s">
        <v>25</v>
      </c>
      <c r="DD8" s="58"/>
      <c r="DE8" s="58"/>
      <c r="DF8" s="58"/>
      <c r="DG8" s="58"/>
      <c r="DH8" s="58"/>
      <c r="DJ8" s="57" t="s">
        <v>25</v>
      </c>
      <c r="DK8" s="58"/>
      <c r="DL8" s="58"/>
      <c r="DM8" s="58"/>
      <c r="DN8" s="58"/>
      <c r="DO8" s="58"/>
      <c r="DQ8" s="57" t="s">
        <v>25</v>
      </c>
      <c r="DR8" s="58"/>
      <c r="DS8" s="58"/>
      <c r="DT8" s="58"/>
      <c r="DU8" s="58"/>
      <c r="DV8" s="58"/>
      <c r="DX8" s="57" t="s">
        <v>25</v>
      </c>
      <c r="DY8" s="58"/>
      <c r="DZ8" s="58"/>
      <c r="EA8" s="58"/>
      <c r="EB8" s="58"/>
      <c r="EC8" s="58"/>
    </row>
    <row r="9" spans="1:219" x14ac:dyDescent="0.2">
      <c r="B9" s="60" t="s">
        <v>0</v>
      </c>
      <c r="F9" s="61"/>
      <c r="G9" s="61"/>
      <c r="H9" s="61" t="s">
        <v>0</v>
      </c>
      <c r="I9" s="61"/>
      <c r="J9" s="61"/>
      <c r="K9" s="61"/>
      <c r="L9" s="61"/>
      <c r="M9" s="61"/>
      <c r="O9" s="60" t="s">
        <v>0</v>
      </c>
      <c r="P9" s="61"/>
      <c r="Q9" s="61"/>
      <c r="R9" s="61"/>
      <c r="S9" s="61"/>
      <c r="T9" s="61"/>
      <c r="U9" s="61"/>
      <c r="W9" s="60" t="s">
        <v>0</v>
      </c>
      <c r="X9" s="61"/>
      <c r="Y9" s="61"/>
      <c r="Z9" s="61"/>
      <c r="AA9" s="61"/>
      <c r="AB9" s="61"/>
      <c r="AD9" s="60" t="s">
        <v>0</v>
      </c>
      <c r="AE9" s="61"/>
      <c r="AF9" s="61"/>
      <c r="AG9" s="61"/>
      <c r="AH9" s="61"/>
      <c r="AI9" s="61"/>
      <c r="AK9" s="60" t="s">
        <v>0</v>
      </c>
      <c r="AL9" s="61"/>
      <c r="AM9" s="61"/>
      <c r="AN9" s="61"/>
      <c r="AO9" s="61"/>
      <c r="AQ9" s="60" t="s">
        <v>0</v>
      </c>
      <c r="AR9" s="61"/>
      <c r="AS9" s="61"/>
      <c r="AT9" s="61"/>
      <c r="AU9" s="61"/>
      <c r="AW9" s="60" t="s">
        <v>0</v>
      </c>
      <c r="AX9" s="61"/>
      <c r="AY9" s="61"/>
      <c r="AZ9" s="61"/>
      <c r="BA9" s="61"/>
      <c r="BB9" s="61"/>
      <c r="BC9" s="56"/>
      <c r="BD9" s="60" t="s">
        <v>0</v>
      </c>
      <c r="BE9" s="61"/>
      <c r="BF9" s="61"/>
      <c r="BG9" s="61"/>
      <c r="BH9" s="61"/>
      <c r="BI9" s="56"/>
      <c r="BJ9" s="60" t="s">
        <v>0</v>
      </c>
      <c r="BK9" s="61"/>
      <c r="BL9" s="61"/>
      <c r="BM9" s="61"/>
      <c r="BN9" s="61"/>
      <c r="BO9" s="61"/>
      <c r="BP9" s="56"/>
      <c r="BQ9" s="60" t="s">
        <v>0</v>
      </c>
      <c r="BR9" s="61"/>
      <c r="BS9" s="61"/>
      <c r="BT9" s="61"/>
      <c r="BU9" s="61"/>
      <c r="BV9" s="61"/>
      <c r="BW9" s="60" t="s">
        <v>0</v>
      </c>
      <c r="BX9" s="61"/>
      <c r="BY9" s="61"/>
      <c r="BZ9" s="61"/>
      <c r="CA9" s="61"/>
      <c r="CB9" s="61"/>
      <c r="CC9" s="61"/>
      <c r="CD9" s="60" t="s">
        <v>0</v>
      </c>
      <c r="CE9" s="61"/>
      <c r="CF9" s="61"/>
      <c r="CG9" s="61"/>
      <c r="CH9" s="61"/>
      <c r="CI9" s="61"/>
      <c r="CJ9" s="61"/>
      <c r="CK9" s="60" t="s">
        <v>0</v>
      </c>
      <c r="CL9" s="61"/>
      <c r="CM9" s="61"/>
      <c r="CN9" s="61"/>
      <c r="CO9" s="61"/>
      <c r="CP9" s="61"/>
      <c r="CQ9" s="60" t="s">
        <v>0</v>
      </c>
      <c r="CR9" s="61"/>
      <c r="CS9" s="61"/>
      <c r="CT9" s="61"/>
      <c r="CU9" s="61"/>
      <c r="CV9" s="61"/>
      <c r="CW9" s="60" t="s">
        <v>0</v>
      </c>
      <c r="CX9" s="61"/>
      <c r="CY9" s="61"/>
      <c r="CZ9" s="61"/>
      <c r="DA9" s="61"/>
      <c r="DB9" s="61"/>
      <c r="DC9" s="60" t="s">
        <v>0</v>
      </c>
      <c r="DD9" s="61"/>
      <c r="DE9" s="61"/>
      <c r="DF9" s="61"/>
      <c r="DG9" s="61"/>
      <c r="DH9" s="61"/>
      <c r="DI9" s="56"/>
      <c r="DJ9" s="60" t="s">
        <v>0</v>
      </c>
      <c r="DK9" s="61"/>
      <c r="DL9" s="61"/>
      <c r="DM9" s="61"/>
      <c r="DN9" s="61"/>
      <c r="DO9" s="61"/>
      <c r="DP9" s="56"/>
      <c r="DQ9" s="60" t="s">
        <v>0</v>
      </c>
      <c r="DR9" s="61"/>
      <c r="DS9" s="61"/>
      <c r="DT9" s="61"/>
      <c r="DU9" s="61"/>
      <c r="DV9" s="61"/>
      <c r="DW9" s="56"/>
      <c r="DX9" s="60" t="s">
        <v>0</v>
      </c>
      <c r="DY9" s="61"/>
      <c r="DZ9" s="61"/>
      <c r="EA9" s="61"/>
      <c r="EB9" s="61"/>
      <c r="EC9" s="61"/>
    </row>
    <row r="10" spans="1:219" x14ac:dyDescent="0.2">
      <c r="B10" s="49" t="s">
        <v>26</v>
      </c>
      <c r="F10" s="61"/>
      <c r="G10" s="61"/>
      <c r="H10" s="61" t="s">
        <v>27</v>
      </c>
      <c r="I10" s="61"/>
      <c r="J10" s="61"/>
      <c r="K10" s="61"/>
      <c r="L10" s="61"/>
      <c r="M10" s="61"/>
      <c r="O10" s="60" t="s">
        <v>99</v>
      </c>
      <c r="P10" s="61"/>
      <c r="Q10" s="61"/>
      <c r="R10" s="61"/>
      <c r="S10" s="61"/>
      <c r="T10" s="61"/>
      <c r="U10" s="61"/>
      <c r="W10" s="60" t="s">
        <v>100</v>
      </c>
      <c r="X10" s="61"/>
      <c r="Y10" s="61"/>
      <c r="Z10" s="61"/>
      <c r="AA10" s="61"/>
      <c r="AB10" s="61"/>
      <c r="AD10" s="60" t="s">
        <v>66</v>
      </c>
      <c r="AE10" s="61"/>
      <c r="AF10" s="61"/>
      <c r="AG10" s="61"/>
      <c r="AH10" s="61"/>
      <c r="AI10" s="61"/>
      <c r="AK10" s="60" t="s">
        <v>65</v>
      </c>
      <c r="AL10" s="61"/>
      <c r="AM10" s="61"/>
      <c r="AN10" s="61"/>
      <c r="AO10" s="61"/>
      <c r="AQ10" s="60" t="s">
        <v>28</v>
      </c>
      <c r="AR10" s="61"/>
      <c r="AS10" s="61"/>
      <c r="AT10" s="61"/>
      <c r="AU10" s="61"/>
      <c r="AW10" s="60" t="s">
        <v>29</v>
      </c>
      <c r="AX10" s="61"/>
      <c r="AY10" s="61"/>
      <c r="AZ10" s="61"/>
      <c r="BA10" s="61"/>
      <c r="BB10" s="61"/>
      <c r="BC10" s="56"/>
      <c r="BD10" s="60" t="s">
        <v>30</v>
      </c>
      <c r="BE10" s="61"/>
      <c r="BF10" s="61"/>
      <c r="BG10" s="61"/>
      <c r="BH10" s="61"/>
      <c r="BI10" s="56"/>
      <c r="BJ10" s="60" t="s">
        <v>31</v>
      </c>
      <c r="BK10" s="61"/>
      <c r="BL10" s="61"/>
      <c r="BM10" s="61"/>
      <c r="BN10" s="61"/>
      <c r="BO10" s="61"/>
      <c r="BP10" s="56"/>
      <c r="BQ10" s="60" t="s">
        <v>32</v>
      </c>
      <c r="BR10" s="61"/>
      <c r="BS10" s="61"/>
      <c r="BT10" s="61"/>
      <c r="BU10" s="61"/>
      <c r="BV10" s="56"/>
      <c r="BW10" s="60" t="s">
        <v>33</v>
      </c>
      <c r="BX10" s="62"/>
      <c r="BY10" s="61"/>
      <c r="BZ10" s="62"/>
      <c r="CA10" s="62"/>
      <c r="CB10" s="62"/>
      <c r="CC10" s="62"/>
      <c r="CD10" s="60" t="s">
        <v>34</v>
      </c>
      <c r="CE10" s="62"/>
      <c r="CF10" s="61"/>
      <c r="CG10" s="62"/>
      <c r="CH10" s="62"/>
      <c r="CI10" s="62"/>
      <c r="CJ10" s="56"/>
      <c r="CK10" s="60" t="s">
        <v>35</v>
      </c>
      <c r="CL10" s="61"/>
      <c r="CM10" s="61"/>
      <c r="CN10" s="61"/>
      <c r="CO10" s="61"/>
      <c r="CP10" s="56"/>
      <c r="CQ10" s="60" t="s">
        <v>36</v>
      </c>
      <c r="CR10" s="61"/>
      <c r="CS10" s="61"/>
      <c r="CT10" s="61"/>
      <c r="CU10" s="61"/>
      <c r="CV10" s="56"/>
      <c r="CW10" s="60" t="s">
        <v>37</v>
      </c>
      <c r="CX10" s="61"/>
      <c r="CY10" s="61"/>
      <c r="CZ10" s="61"/>
      <c r="DA10" s="61"/>
      <c r="DB10" s="56"/>
      <c r="DC10" s="60" t="s">
        <v>38</v>
      </c>
      <c r="DD10" s="61"/>
      <c r="DE10" s="61"/>
      <c r="DF10" s="61"/>
      <c r="DG10" s="61"/>
      <c r="DH10" s="61"/>
      <c r="DI10" s="56"/>
      <c r="DJ10" s="60" t="s">
        <v>39</v>
      </c>
      <c r="DK10" s="61"/>
      <c r="DL10" s="61"/>
      <c r="DM10" s="61"/>
      <c r="DN10" s="61"/>
      <c r="DO10" s="61"/>
      <c r="DP10" s="56"/>
      <c r="DQ10" s="60" t="s">
        <v>40</v>
      </c>
      <c r="DR10" s="61"/>
      <c r="DS10" s="61"/>
      <c r="DT10" s="61"/>
      <c r="DU10" s="61"/>
      <c r="DV10" s="61"/>
      <c r="DW10" s="56"/>
      <c r="DX10" s="60" t="s">
        <v>41</v>
      </c>
      <c r="DY10" s="61"/>
      <c r="DZ10" s="61"/>
      <c r="EA10" s="61"/>
      <c r="EB10" s="61"/>
      <c r="EC10" s="61"/>
    </row>
    <row r="11" spans="1:219" x14ac:dyDescent="0.2">
      <c r="F11" s="61"/>
      <c r="G11" s="61"/>
      <c r="H11" s="61"/>
      <c r="I11" s="61"/>
      <c r="J11" s="61"/>
      <c r="K11" s="61"/>
      <c r="L11" s="61"/>
      <c r="M11" s="61"/>
      <c r="O11" s="63"/>
      <c r="P11" s="64"/>
      <c r="Q11" s="64"/>
      <c r="R11" s="64"/>
      <c r="S11" s="64"/>
      <c r="T11" s="64"/>
      <c r="U11" s="64"/>
      <c r="W11" s="63"/>
      <c r="X11" s="64"/>
      <c r="Y11" s="64"/>
      <c r="Z11" s="64"/>
      <c r="AA11" s="64"/>
      <c r="AB11" s="64"/>
      <c r="AD11" s="63"/>
      <c r="AE11" s="64"/>
      <c r="AF11" s="64"/>
      <c r="AG11" s="64"/>
      <c r="AH11" s="64"/>
      <c r="AI11" s="64"/>
      <c r="AK11" s="63"/>
      <c r="AL11" s="64"/>
      <c r="AM11" s="64"/>
      <c r="AN11" s="64"/>
      <c r="AO11" s="64"/>
      <c r="AQ11" s="63"/>
      <c r="AR11" s="64"/>
      <c r="AS11" s="64"/>
      <c r="AT11" s="64"/>
      <c r="AU11" s="64"/>
      <c r="AW11" s="63"/>
      <c r="AX11" s="64"/>
      <c r="AY11" s="64"/>
      <c r="AZ11" s="64"/>
      <c r="BA11" s="64"/>
      <c r="BB11" s="64"/>
      <c r="BC11" s="56"/>
      <c r="BD11" s="63"/>
      <c r="BE11" s="64"/>
      <c r="BF11" s="64"/>
      <c r="BG11" s="64"/>
      <c r="BH11" s="64"/>
      <c r="BI11" s="56"/>
      <c r="BJ11" s="64"/>
      <c r="BK11" s="64"/>
      <c r="BL11" s="64"/>
      <c r="BM11" s="64"/>
      <c r="BN11" s="64"/>
      <c r="BO11" s="64"/>
      <c r="BP11" s="56"/>
      <c r="BQ11" s="64"/>
      <c r="BR11" s="64"/>
      <c r="BS11" s="64"/>
      <c r="BT11" s="64"/>
      <c r="BU11" s="64"/>
      <c r="BV11" s="56"/>
      <c r="BW11" s="63"/>
      <c r="BX11" s="64"/>
      <c r="BY11" s="64"/>
      <c r="BZ11" s="64"/>
      <c r="CA11" s="64"/>
      <c r="CB11" s="64"/>
      <c r="CC11" s="64"/>
      <c r="CD11" s="63"/>
      <c r="CE11" s="64"/>
      <c r="CF11" s="64"/>
      <c r="CG11" s="64"/>
      <c r="CH11" s="64"/>
      <c r="CI11" s="64"/>
      <c r="CJ11" s="56"/>
      <c r="CK11" s="63"/>
      <c r="CL11" s="64"/>
      <c r="CM11" s="64"/>
      <c r="CN11" s="64"/>
      <c r="CO11" s="64"/>
      <c r="CP11" s="56"/>
      <c r="CQ11" s="63"/>
      <c r="CR11" s="64"/>
      <c r="CS11" s="64"/>
      <c r="CT11" s="64"/>
      <c r="CU11" s="64"/>
      <c r="CV11" s="56"/>
      <c r="CW11" s="63"/>
      <c r="CX11" s="64"/>
      <c r="CY11" s="64"/>
      <c r="CZ11" s="64"/>
      <c r="DA11" s="64"/>
      <c r="DB11" s="56"/>
      <c r="DC11" s="63"/>
      <c r="DD11" s="64"/>
      <c r="DE11" s="64"/>
      <c r="DF11" s="64"/>
      <c r="DG11" s="64"/>
      <c r="DH11" s="64"/>
      <c r="DI11" s="56"/>
      <c r="DJ11" s="63"/>
      <c r="DK11" s="64"/>
      <c r="DL11" s="64"/>
      <c r="DM11" s="64"/>
      <c r="DN11" s="64"/>
      <c r="DO11" s="64"/>
      <c r="DP11" s="56"/>
      <c r="DQ11" s="63"/>
      <c r="DR11" s="64"/>
      <c r="DS11" s="64"/>
      <c r="DT11" s="64"/>
      <c r="DU11" s="64"/>
      <c r="DV11" s="64"/>
      <c r="DW11" s="56"/>
      <c r="DX11" s="63"/>
      <c r="DY11" s="64"/>
      <c r="DZ11" s="64"/>
      <c r="EA11" s="64"/>
      <c r="EB11" s="64"/>
      <c r="EC11" s="64"/>
    </row>
    <row r="12" spans="1:219" x14ac:dyDescent="0.2">
      <c r="B12" s="60" t="s">
        <v>19</v>
      </c>
      <c r="C12" s="65" t="s">
        <v>42</v>
      </c>
      <c r="D12" s="65"/>
      <c r="F12" s="61" t="s">
        <v>19</v>
      </c>
      <c r="G12" s="61"/>
      <c r="H12" s="61" t="s">
        <v>47</v>
      </c>
      <c r="I12" s="65"/>
      <c r="J12" s="65"/>
      <c r="K12" s="65" t="s">
        <v>5</v>
      </c>
      <c r="L12" s="65" t="s">
        <v>43</v>
      </c>
      <c r="M12" s="65" t="s">
        <v>42</v>
      </c>
      <c r="O12" s="60" t="s">
        <v>19</v>
      </c>
      <c r="S12" s="65" t="s">
        <v>5</v>
      </c>
      <c r="T12" s="65" t="s">
        <v>43</v>
      </c>
      <c r="W12" s="60" t="s">
        <v>19</v>
      </c>
      <c r="AA12" s="65" t="s">
        <v>5</v>
      </c>
      <c r="AD12" s="60" t="s">
        <v>19</v>
      </c>
      <c r="AH12" s="65" t="s">
        <v>5</v>
      </c>
      <c r="AK12" s="60" t="s">
        <v>19</v>
      </c>
      <c r="AQ12" s="60" t="s">
        <v>19</v>
      </c>
      <c r="AW12" s="60" t="s">
        <v>19</v>
      </c>
      <c r="BA12" s="65" t="s">
        <v>5</v>
      </c>
      <c r="BC12" s="56"/>
      <c r="BD12" s="60" t="s">
        <v>19</v>
      </c>
      <c r="BE12" s="66"/>
      <c r="BF12" s="66"/>
      <c r="BG12" s="66"/>
      <c r="BH12" s="66"/>
      <c r="BI12" s="56"/>
      <c r="BJ12" s="60" t="s">
        <v>19</v>
      </c>
      <c r="BN12" s="65" t="s">
        <v>5</v>
      </c>
      <c r="BP12" s="56"/>
      <c r="BQ12" s="60" t="s">
        <v>19</v>
      </c>
      <c r="BU12" s="65"/>
      <c r="BV12" s="56"/>
      <c r="BW12" s="60" t="s">
        <v>19</v>
      </c>
      <c r="BX12" s="50"/>
      <c r="BZ12" s="50"/>
      <c r="CA12" s="67" t="s">
        <v>5</v>
      </c>
      <c r="CB12" s="50"/>
      <c r="CC12" s="50"/>
      <c r="CD12" s="60" t="s">
        <v>19</v>
      </c>
      <c r="CE12" s="50"/>
      <c r="CG12" s="50"/>
      <c r="CH12" s="65" t="s">
        <v>5</v>
      </c>
      <c r="CI12" s="50"/>
      <c r="CJ12" s="56"/>
      <c r="CK12" s="60" t="s">
        <v>19</v>
      </c>
      <c r="CP12" s="56"/>
      <c r="CQ12" s="60" t="s">
        <v>19</v>
      </c>
      <c r="CV12" s="56"/>
      <c r="CW12" s="60" t="s">
        <v>19</v>
      </c>
      <c r="DB12" s="56"/>
      <c r="DC12" s="60" t="s">
        <v>19</v>
      </c>
      <c r="DG12" s="65" t="s">
        <v>5</v>
      </c>
      <c r="DI12" s="56"/>
      <c r="DJ12" s="60" t="s">
        <v>19</v>
      </c>
      <c r="DN12" s="65" t="s">
        <v>5</v>
      </c>
      <c r="DP12" s="56"/>
      <c r="DQ12" s="60" t="s">
        <v>19</v>
      </c>
      <c r="DU12" s="65" t="s">
        <v>5</v>
      </c>
      <c r="DW12" s="56"/>
      <c r="DX12" s="60" t="s">
        <v>19</v>
      </c>
      <c r="EB12" s="65" t="s">
        <v>5</v>
      </c>
    </row>
    <row r="13" spans="1:219" ht="13.5" thickBot="1" x14ac:dyDescent="0.25">
      <c r="B13" s="68" t="s">
        <v>20</v>
      </c>
      <c r="C13" s="69" t="s">
        <v>44</v>
      </c>
      <c r="D13" s="69" t="s">
        <v>45</v>
      </c>
      <c r="F13" s="70" t="s">
        <v>20</v>
      </c>
      <c r="G13" s="70"/>
      <c r="H13" s="70" t="s">
        <v>48</v>
      </c>
      <c r="I13" s="69" t="s">
        <v>1</v>
      </c>
      <c r="J13" s="69" t="s">
        <v>3</v>
      </c>
      <c r="K13" s="69" t="s">
        <v>3</v>
      </c>
      <c r="L13" s="69" t="s">
        <v>3</v>
      </c>
      <c r="M13" s="69" t="s">
        <v>44</v>
      </c>
      <c r="O13" s="68" t="s">
        <v>20</v>
      </c>
      <c r="P13" s="69" t="s">
        <v>1</v>
      </c>
      <c r="Q13" s="69" t="s">
        <v>2</v>
      </c>
      <c r="R13" s="69" t="s">
        <v>3</v>
      </c>
      <c r="S13" s="69" t="s">
        <v>3</v>
      </c>
      <c r="T13" s="69" t="s">
        <v>3</v>
      </c>
      <c r="U13" s="69" t="s">
        <v>4</v>
      </c>
      <c r="W13" s="68" t="s">
        <v>20</v>
      </c>
      <c r="X13" s="69" t="s">
        <v>1</v>
      </c>
      <c r="Y13" s="69" t="s">
        <v>2</v>
      </c>
      <c r="Z13" s="69" t="s">
        <v>3</v>
      </c>
      <c r="AA13" s="69" t="s">
        <v>3</v>
      </c>
      <c r="AB13" s="69" t="s">
        <v>4</v>
      </c>
      <c r="AD13" s="68" t="s">
        <v>20</v>
      </c>
      <c r="AE13" s="69" t="s">
        <v>1</v>
      </c>
      <c r="AF13" s="69" t="s">
        <v>2</v>
      </c>
      <c r="AG13" s="69" t="s">
        <v>3</v>
      </c>
      <c r="AH13" s="69" t="s">
        <v>3</v>
      </c>
      <c r="AI13" s="69" t="s">
        <v>4</v>
      </c>
      <c r="AK13" s="68" t="s">
        <v>20</v>
      </c>
      <c r="AL13" s="69" t="s">
        <v>1</v>
      </c>
      <c r="AM13" s="69" t="s">
        <v>2</v>
      </c>
      <c r="AN13" s="69" t="s">
        <v>3</v>
      </c>
      <c r="AO13" s="69" t="s">
        <v>4</v>
      </c>
      <c r="AQ13" s="68" t="s">
        <v>20</v>
      </c>
      <c r="AR13" s="69" t="s">
        <v>1</v>
      </c>
      <c r="AS13" s="69" t="s">
        <v>2</v>
      </c>
      <c r="AT13" s="69" t="s">
        <v>3</v>
      </c>
      <c r="AU13" s="69" t="s">
        <v>4</v>
      </c>
      <c r="AW13" s="68" t="s">
        <v>20</v>
      </c>
      <c r="AX13" s="69" t="s">
        <v>1</v>
      </c>
      <c r="AY13" s="69" t="s">
        <v>2</v>
      </c>
      <c r="AZ13" s="69" t="s">
        <v>3</v>
      </c>
      <c r="BA13" s="69" t="s">
        <v>3</v>
      </c>
      <c r="BB13" s="69" t="s">
        <v>4</v>
      </c>
      <c r="BC13" s="56"/>
      <c r="BD13" s="68" t="s">
        <v>20</v>
      </c>
      <c r="BE13" s="69" t="s">
        <v>1</v>
      </c>
      <c r="BF13" s="69" t="s">
        <v>2</v>
      </c>
      <c r="BG13" s="69" t="s">
        <v>3</v>
      </c>
      <c r="BH13" s="69" t="s">
        <v>4</v>
      </c>
      <c r="BI13" s="56"/>
      <c r="BJ13" s="68" t="s">
        <v>20</v>
      </c>
      <c r="BK13" s="69" t="s">
        <v>1</v>
      </c>
      <c r="BL13" s="69" t="s">
        <v>2</v>
      </c>
      <c r="BM13" s="69" t="s">
        <v>3</v>
      </c>
      <c r="BN13" s="69" t="s">
        <v>3</v>
      </c>
      <c r="BO13" s="69" t="s">
        <v>4</v>
      </c>
      <c r="BP13" s="56"/>
      <c r="BQ13" s="68" t="s">
        <v>20</v>
      </c>
      <c r="BR13" s="69" t="s">
        <v>1</v>
      </c>
      <c r="BS13" s="69" t="s">
        <v>2</v>
      </c>
      <c r="BT13" s="69" t="s">
        <v>3</v>
      </c>
      <c r="BU13" s="69" t="s">
        <v>4</v>
      </c>
      <c r="BV13" s="56"/>
      <c r="BW13" s="68" t="s">
        <v>20</v>
      </c>
      <c r="BX13" s="71" t="s">
        <v>1</v>
      </c>
      <c r="BY13" s="69" t="s">
        <v>2</v>
      </c>
      <c r="BZ13" s="71" t="s">
        <v>3</v>
      </c>
      <c r="CA13" s="71" t="s">
        <v>3</v>
      </c>
      <c r="CB13" s="71" t="s">
        <v>4</v>
      </c>
      <c r="CC13" s="67"/>
      <c r="CD13" s="68" t="s">
        <v>20</v>
      </c>
      <c r="CE13" s="71" t="s">
        <v>1</v>
      </c>
      <c r="CF13" s="69" t="s">
        <v>2</v>
      </c>
      <c r="CG13" s="71" t="s">
        <v>3</v>
      </c>
      <c r="CH13" s="69" t="s">
        <v>3</v>
      </c>
      <c r="CI13" s="71" t="s">
        <v>4</v>
      </c>
      <c r="CJ13" s="56"/>
      <c r="CK13" s="68" t="s">
        <v>20</v>
      </c>
      <c r="CL13" s="69" t="s">
        <v>1</v>
      </c>
      <c r="CM13" s="69" t="s">
        <v>2</v>
      </c>
      <c r="CN13" s="69" t="s">
        <v>3</v>
      </c>
      <c r="CO13" s="69" t="s">
        <v>4</v>
      </c>
      <c r="CP13" s="56"/>
      <c r="CQ13" s="68" t="s">
        <v>20</v>
      </c>
      <c r="CR13" s="69" t="s">
        <v>1</v>
      </c>
      <c r="CS13" s="69" t="s">
        <v>2</v>
      </c>
      <c r="CT13" s="69" t="s">
        <v>3</v>
      </c>
      <c r="CU13" s="69" t="s">
        <v>4</v>
      </c>
      <c r="CV13" s="56"/>
      <c r="CW13" s="68" t="s">
        <v>20</v>
      </c>
      <c r="CX13" s="69" t="s">
        <v>1</v>
      </c>
      <c r="CY13" s="69" t="s">
        <v>2</v>
      </c>
      <c r="CZ13" s="69" t="s">
        <v>3</v>
      </c>
      <c r="DA13" s="69" t="s">
        <v>4</v>
      </c>
      <c r="DB13" s="56"/>
      <c r="DC13" s="68" t="s">
        <v>20</v>
      </c>
      <c r="DD13" s="69" t="s">
        <v>1</v>
      </c>
      <c r="DE13" s="69" t="s">
        <v>2</v>
      </c>
      <c r="DF13" s="69" t="s">
        <v>3</v>
      </c>
      <c r="DG13" s="69" t="s">
        <v>3</v>
      </c>
      <c r="DH13" s="69" t="s">
        <v>4</v>
      </c>
      <c r="DI13" s="56"/>
      <c r="DJ13" s="68" t="s">
        <v>20</v>
      </c>
      <c r="DK13" s="69" t="s">
        <v>1</v>
      </c>
      <c r="DL13" s="69" t="s">
        <v>2</v>
      </c>
      <c r="DM13" s="69" t="s">
        <v>3</v>
      </c>
      <c r="DN13" s="69" t="s">
        <v>3</v>
      </c>
      <c r="DO13" s="69" t="s">
        <v>4</v>
      </c>
      <c r="DP13" s="56"/>
      <c r="DQ13" s="68" t="s">
        <v>20</v>
      </c>
      <c r="DR13" s="69" t="s">
        <v>1</v>
      </c>
      <c r="DS13" s="69" t="s">
        <v>2</v>
      </c>
      <c r="DT13" s="69" t="s">
        <v>3</v>
      </c>
      <c r="DU13" s="69" t="s">
        <v>3</v>
      </c>
      <c r="DV13" s="69" t="s">
        <v>4</v>
      </c>
      <c r="DW13" s="56"/>
      <c r="DX13" s="68" t="s">
        <v>20</v>
      </c>
      <c r="DY13" s="69" t="s">
        <v>1</v>
      </c>
      <c r="DZ13" s="69" t="s">
        <v>2</v>
      </c>
      <c r="EA13" s="69" t="s">
        <v>3</v>
      </c>
      <c r="EB13" s="69" t="s">
        <v>3</v>
      </c>
      <c r="EC13" s="69" t="s">
        <v>4</v>
      </c>
    </row>
    <row r="14" spans="1:219" x14ac:dyDescent="0.2">
      <c r="O14" s="60"/>
      <c r="P14" s="65"/>
      <c r="Q14" s="65"/>
      <c r="R14" s="65"/>
      <c r="S14" s="65"/>
      <c r="T14" s="65"/>
      <c r="U14" s="65"/>
      <c r="W14" s="60"/>
      <c r="X14" s="65"/>
      <c r="Y14" s="65"/>
      <c r="Z14" s="65"/>
      <c r="AA14" s="65"/>
      <c r="AB14" s="65"/>
      <c r="AD14" s="60"/>
      <c r="AE14" s="65"/>
      <c r="AF14" s="65"/>
      <c r="AG14" s="65"/>
      <c r="AH14" s="65"/>
      <c r="AI14" s="65"/>
      <c r="AK14" s="60"/>
      <c r="AL14" s="65"/>
      <c r="AM14" s="65"/>
      <c r="AN14" s="65"/>
      <c r="AO14" s="65"/>
      <c r="AQ14" s="60"/>
      <c r="AR14" s="65"/>
      <c r="AS14" s="65"/>
      <c r="AT14" s="65"/>
      <c r="AU14" s="65"/>
      <c r="AW14" s="60"/>
      <c r="AX14" s="65"/>
      <c r="AY14" s="65"/>
      <c r="AZ14" s="65"/>
      <c r="BA14" s="65"/>
      <c r="BB14" s="65"/>
      <c r="BC14" s="56"/>
      <c r="BD14" s="65"/>
      <c r="BE14" s="65"/>
      <c r="BF14" s="65"/>
      <c r="BG14" s="65"/>
      <c r="BH14" s="65"/>
      <c r="BI14" s="56"/>
      <c r="BJ14" s="72"/>
      <c r="BK14" s="65"/>
      <c r="BL14" s="65"/>
      <c r="BM14" s="65"/>
      <c r="BN14" s="65"/>
      <c r="BO14" s="65"/>
      <c r="BP14" s="56"/>
      <c r="BQ14" s="72"/>
      <c r="BR14" s="65"/>
      <c r="BS14" s="65"/>
      <c r="BT14" s="65"/>
      <c r="BU14" s="65"/>
      <c r="BV14" s="56"/>
      <c r="BW14" s="72"/>
      <c r="BX14" s="73"/>
      <c r="BY14" s="65"/>
      <c r="BZ14" s="73"/>
      <c r="CA14" s="73"/>
      <c r="CB14" s="73"/>
      <c r="CC14" s="73"/>
      <c r="CD14" s="72"/>
      <c r="CE14" s="73"/>
      <c r="CG14" s="73"/>
      <c r="CH14" s="73"/>
      <c r="CI14" s="73"/>
      <c r="CJ14" s="56"/>
      <c r="CK14" s="72"/>
      <c r="CP14" s="56"/>
      <c r="CQ14" s="72"/>
      <c r="CV14" s="56"/>
      <c r="CW14" s="72"/>
      <c r="DB14" s="56"/>
      <c r="DC14" s="72"/>
      <c r="DI14" s="56"/>
      <c r="DJ14" s="72"/>
      <c r="DP14" s="56"/>
      <c r="DQ14" s="72"/>
      <c r="DW14" s="56"/>
      <c r="DX14" s="72"/>
    </row>
    <row r="15" spans="1:219" s="108" customFormat="1" x14ac:dyDescent="0.2">
      <c r="A15" s="49"/>
      <c r="B15" s="74">
        <v>43646</v>
      </c>
      <c r="C15" s="75">
        <f t="shared" ref="C15:C56" si="0">+VLOOKUP(B15,$F$15:$M$97,8)</f>
        <v>119612647.5</v>
      </c>
      <c r="D15" s="50">
        <f t="shared" ref="D15:D56" si="1">+VLOOKUP(B15,$F$15:$M$97,8)-C15</f>
        <v>0</v>
      </c>
      <c r="E15" s="49"/>
      <c r="F15" s="74">
        <v>43646</v>
      </c>
      <c r="G15" s="74"/>
      <c r="H15" s="74">
        <v>43631</v>
      </c>
      <c r="I15" s="50">
        <f>+SUM(P15:P15,X15:X15,AL15:AL15,AE15:AE15,AR15:AR15,AX15:AX15,BE15:BE15,BK15:BK15,BR15:BR15,BX15:BX15,CE15:CE15,CL15:CL15,CR15:CR15,CX15:CX15,DD15:DD15,DK15:DK15,DR15:DR15,DY15:DY15,)</f>
        <v>13193230.949999999</v>
      </c>
      <c r="J15" s="50">
        <f>+SUM(R15:R15,Z15:Z15,AG15:AG15,AN15:AN15,AT15:AT15,AZ15:AZ15,BG15:BG15,BM15:BM15,BT15:BT15,BZ15:BZ15,CG15:CG15,CN15:CN15,CT15:CT15,CZ15:CZ15,DF15:DF15,DM15:DM15,DT15:DT15,EA15:EA15,)</f>
        <v>60087647.5</v>
      </c>
      <c r="K15" s="50">
        <f>+SUM(S15:S15,AA15:AA15,AH15:AH15,BA15:BA15,BN15:BN15,CA15:CA15,CH15:CH15,DG15:DG15,DN15:DN15,DU15:DU15,EB15:EB15,)</f>
        <v>46331769.050000004</v>
      </c>
      <c r="L15" s="50"/>
      <c r="M15" s="50">
        <f>SUM(I15:L15)</f>
        <v>119612647.5</v>
      </c>
      <c r="N15" s="49"/>
      <c r="O15" s="74">
        <f t="shared" ref="O15:O75" si="2">$H15</f>
        <v>43631</v>
      </c>
      <c r="P15" s="50">
        <v>0</v>
      </c>
      <c r="Q15" s="76"/>
      <c r="R15" s="50">
        <v>4750125</v>
      </c>
      <c r="S15" s="50">
        <v>0</v>
      </c>
      <c r="T15" s="50"/>
      <c r="U15" s="50">
        <f t="shared" ref="U15:U76" si="3">SUM(P15:T15)</f>
        <v>4750125</v>
      </c>
      <c r="V15" s="49"/>
      <c r="W15" s="74">
        <f t="shared" ref="W15:W75" si="4">$H15</f>
        <v>43631</v>
      </c>
      <c r="X15" s="50">
        <v>0</v>
      </c>
      <c r="Y15" s="76"/>
      <c r="Z15" s="50">
        <v>1460250</v>
      </c>
      <c r="AA15" s="50">
        <v>0</v>
      </c>
      <c r="AB15" s="50">
        <f t="shared" ref="AB15:AB75" si="5">SUM(X15:AA15)</f>
        <v>1460250</v>
      </c>
      <c r="AC15" s="49"/>
      <c r="AD15" s="74">
        <f t="shared" ref="AD15:AD72" si="6">$H15</f>
        <v>43631</v>
      </c>
      <c r="AE15" s="50">
        <v>0</v>
      </c>
      <c r="AF15" s="93"/>
      <c r="AG15" s="50">
        <v>3425625</v>
      </c>
      <c r="AH15" s="50">
        <v>0</v>
      </c>
      <c r="AI15" s="50">
        <f t="shared" ref="AI15:AI75" si="7">SUM(AE15:AH15)</f>
        <v>3425625</v>
      </c>
      <c r="AJ15" s="49"/>
      <c r="AK15" s="74">
        <f t="shared" ref="AK15:AK72" si="8">$H15</f>
        <v>43631</v>
      </c>
      <c r="AL15" s="50">
        <v>0</v>
      </c>
      <c r="AM15" s="76"/>
      <c r="AN15" s="50">
        <v>1655375</v>
      </c>
      <c r="AO15" s="50">
        <f t="shared" ref="AO15:AO75" si="9">SUM(AL15:AN15)</f>
        <v>1655375</v>
      </c>
      <c r="AP15" s="49"/>
      <c r="AQ15" s="74">
        <f t="shared" ref="AQ15:AQ72" si="10">$H15</f>
        <v>43631</v>
      </c>
      <c r="AR15" s="50">
        <v>0</v>
      </c>
      <c r="AS15" s="76"/>
      <c r="AT15" s="50">
        <v>2426875</v>
      </c>
      <c r="AU15" s="50">
        <f t="shared" ref="AU15:AU75" si="11">SUM(AR15,AT15)</f>
        <v>2426875</v>
      </c>
      <c r="AV15" s="49"/>
      <c r="AW15" s="74">
        <f t="shared" ref="AW15:AW72" si="12">$H15</f>
        <v>43631</v>
      </c>
      <c r="AX15" s="50">
        <v>0</v>
      </c>
      <c r="AY15" s="76"/>
      <c r="AZ15" s="50">
        <v>16151537.5</v>
      </c>
      <c r="BA15" s="50">
        <v>0</v>
      </c>
      <c r="BB15" s="50">
        <f t="shared" ref="BB15:BB39" si="13">SUM(AX15,AZ15,BA15)</f>
        <v>16151537.5</v>
      </c>
      <c r="BC15" s="110"/>
      <c r="BD15" s="74">
        <f t="shared" ref="BD15:BD72" si="14">$H15</f>
        <v>43631</v>
      </c>
      <c r="BE15" s="49"/>
      <c r="BF15" s="76"/>
      <c r="BG15" s="49"/>
      <c r="BH15" s="49"/>
      <c r="BI15" s="110"/>
      <c r="BJ15" s="74">
        <f t="shared" ref="BJ15:BJ72" si="15">$H15</f>
        <v>43631</v>
      </c>
      <c r="BK15" s="50">
        <v>0</v>
      </c>
      <c r="BL15" s="76"/>
      <c r="BM15" s="50">
        <v>18269725</v>
      </c>
      <c r="BN15" s="50">
        <v>0</v>
      </c>
      <c r="BO15" s="50">
        <f t="shared" ref="BO15:BO72" si="16">SUM(BK15,BM15,BN15)</f>
        <v>18269725</v>
      </c>
      <c r="BP15" s="110"/>
      <c r="BQ15" s="74">
        <f t="shared" ref="BQ15:BQ72" si="17">$H15</f>
        <v>43631</v>
      </c>
      <c r="BR15" s="50"/>
      <c r="BS15" s="76"/>
      <c r="BT15" s="50">
        <v>4176700</v>
      </c>
      <c r="BU15" s="50">
        <f t="shared" ref="BU15:BU72" si="18">SUM(BR15,BT15)</f>
        <v>4176700</v>
      </c>
      <c r="BV15" s="110"/>
      <c r="BW15" s="74">
        <f t="shared" ref="BW15:BW72" si="19">$H15</f>
        <v>43631</v>
      </c>
      <c r="BX15" s="50"/>
      <c r="BY15" s="76"/>
      <c r="BZ15" s="50">
        <v>2537162.5</v>
      </c>
      <c r="CA15" s="50">
        <v>0</v>
      </c>
      <c r="CB15" s="50">
        <f t="shared" ref="CB15:CB75" si="20">SUM(BX15,BZ15,CA15)</f>
        <v>2537162.5</v>
      </c>
      <c r="CC15" s="50"/>
      <c r="CD15" s="74">
        <f t="shared" ref="CD15:CD72" si="21">$H15</f>
        <v>43631</v>
      </c>
      <c r="CE15" s="50">
        <v>0</v>
      </c>
      <c r="CF15" s="49"/>
      <c r="CG15" s="50">
        <v>2499397.5</v>
      </c>
      <c r="CH15" s="50">
        <v>0</v>
      </c>
      <c r="CI15" s="50">
        <f t="shared" ref="CI15:CI75" si="22">+CE15+CG15+CH15</f>
        <v>2499397.5</v>
      </c>
      <c r="CJ15" s="74"/>
      <c r="CK15" s="74">
        <f t="shared" ref="CK15:CK72" si="23">$H15</f>
        <v>43631</v>
      </c>
      <c r="CL15" s="49"/>
      <c r="CM15" s="49"/>
      <c r="CN15" s="49"/>
      <c r="CO15" s="49"/>
      <c r="CP15" s="110"/>
      <c r="CQ15" s="74">
        <f t="shared" ref="CQ15:CQ72" si="24">$H15</f>
        <v>43631</v>
      </c>
      <c r="CR15" s="50">
        <v>30000</v>
      </c>
      <c r="CS15" s="76">
        <v>5.5E-2</v>
      </c>
      <c r="CT15" s="50">
        <v>2240562.5</v>
      </c>
      <c r="CU15" s="50">
        <f t="shared" ref="CU15:CU75" si="25">SUM(CR15,CT15)</f>
        <v>2270562.5</v>
      </c>
      <c r="CV15" s="110"/>
      <c r="CW15" s="74">
        <f t="shared" ref="CW15:CW72" si="26">$H15</f>
        <v>43631</v>
      </c>
      <c r="CX15" s="50">
        <v>3180000</v>
      </c>
      <c r="CY15" s="76">
        <v>5.5E-2</v>
      </c>
      <c r="CZ15" s="50">
        <v>494312.5</v>
      </c>
      <c r="DA15" s="50">
        <f t="shared" ref="DA15:DA75" si="27">SUM(CX15,CZ15)</f>
        <v>3674312.5</v>
      </c>
      <c r="DB15" s="110"/>
      <c r="DC15" s="74">
        <f t="shared" ref="DC15:DC72" si="28">$H15</f>
        <v>43631</v>
      </c>
      <c r="DD15" s="50">
        <v>0</v>
      </c>
      <c r="DE15" s="76"/>
      <c r="DF15" s="50">
        <v>0</v>
      </c>
      <c r="DG15" s="50">
        <v>0</v>
      </c>
      <c r="DH15" s="50">
        <f t="shared" ref="DH15:DH75" si="29">SUM(DD15,DF15,DG15)</f>
        <v>0</v>
      </c>
      <c r="DI15" s="110"/>
      <c r="DJ15" s="74">
        <f t="shared" ref="DJ15:DJ72" si="30">$H15</f>
        <v>43631</v>
      </c>
      <c r="DK15" s="50">
        <v>578590.1</v>
      </c>
      <c r="DL15" s="76">
        <v>6.6500000000000004E-2</v>
      </c>
      <c r="DM15" s="50">
        <v>0</v>
      </c>
      <c r="DN15" s="50">
        <v>2386409.9</v>
      </c>
      <c r="DO15" s="50">
        <f t="shared" ref="DO15:DO75" si="31">SUM(DK15,DM15,DN15)</f>
        <v>2965000</v>
      </c>
      <c r="DP15" s="110"/>
      <c r="DQ15" s="74">
        <f t="shared" ref="DQ15:DQ72" si="32">$H15</f>
        <v>43631</v>
      </c>
      <c r="DR15" s="50">
        <v>1618686.3</v>
      </c>
      <c r="DS15" s="76">
        <v>6.6500000000000004E-2</v>
      </c>
      <c r="DT15" s="50">
        <v>0</v>
      </c>
      <c r="DU15" s="50">
        <v>6676313.7000000002</v>
      </c>
      <c r="DV15" s="50">
        <f t="shared" ref="DV15:DV75" si="33">SUM(DR15,DT15,DU15)</f>
        <v>8295000</v>
      </c>
      <c r="DW15" s="110"/>
      <c r="DX15" s="74">
        <f t="shared" ref="DX15:DX72" si="34">$H15</f>
        <v>43631</v>
      </c>
      <c r="DY15" s="50">
        <v>7785954.5499999989</v>
      </c>
      <c r="DZ15" s="76">
        <v>6.7500000000000004E-2</v>
      </c>
      <c r="EA15" s="50">
        <v>0</v>
      </c>
      <c r="EB15" s="50">
        <v>37269045.450000003</v>
      </c>
      <c r="EC15" s="50">
        <f t="shared" ref="EC15:EC75" si="35">SUM(DY15,EA15,EB15)</f>
        <v>45055000</v>
      </c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</row>
    <row r="16" spans="1:219" x14ac:dyDescent="0.2">
      <c r="B16" s="74">
        <f t="shared" ref="B16:B56" si="36">EDATE(B15,12)</f>
        <v>44012</v>
      </c>
      <c r="C16" s="75">
        <f t="shared" si="0"/>
        <v>211031632.5</v>
      </c>
      <c r="D16" s="50">
        <f t="shared" si="1"/>
        <v>0</v>
      </c>
      <c r="F16" s="74">
        <f t="shared" ref="F16:F77" si="37">EOMONTH(F15,6)</f>
        <v>43830</v>
      </c>
      <c r="G16" s="74"/>
      <c r="H16" s="74">
        <f t="shared" ref="H16:H73" si="38">EDATE(H15,6)</f>
        <v>43814</v>
      </c>
      <c r="I16" s="50"/>
      <c r="O16" s="74">
        <f t="shared" si="2"/>
        <v>43814</v>
      </c>
      <c r="P16" s="50">
        <v>0</v>
      </c>
      <c r="Q16" s="76"/>
      <c r="R16" s="50">
        <v>4750125</v>
      </c>
      <c r="S16" s="50">
        <v>0</v>
      </c>
      <c r="T16" s="50"/>
      <c r="U16" s="50">
        <f t="shared" si="3"/>
        <v>4750125</v>
      </c>
      <c r="W16" s="74">
        <f t="shared" si="4"/>
        <v>43814</v>
      </c>
      <c r="X16" s="50">
        <v>0</v>
      </c>
      <c r="Y16" s="76"/>
      <c r="Z16" s="50">
        <v>1460250</v>
      </c>
      <c r="AA16" s="50">
        <v>0</v>
      </c>
      <c r="AB16" s="50">
        <f t="shared" si="5"/>
        <v>1460250</v>
      </c>
      <c r="AD16" s="74">
        <f t="shared" si="6"/>
        <v>43814</v>
      </c>
      <c r="AE16" s="50">
        <v>0</v>
      </c>
      <c r="AF16" s="76"/>
      <c r="AG16" s="50">
        <v>3425625</v>
      </c>
      <c r="AH16" s="50">
        <v>0</v>
      </c>
      <c r="AI16" s="50">
        <f t="shared" si="7"/>
        <v>3425625</v>
      </c>
      <c r="AK16" s="74">
        <f t="shared" si="8"/>
        <v>43814</v>
      </c>
      <c r="AL16" s="50">
        <v>0</v>
      </c>
      <c r="AM16" s="76"/>
      <c r="AN16" s="50">
        <v>1655375</v>
      </c>
      <c r="AO16" s="50">
        <f t="shared" si="9"/>
        <v>1655375</v>
      </c>
      <c r="AQ16" s="74">
        <f t="shared" si="10"/>
        <v>43814</v>
      </c>
      <c r="AR16" s="50">
        <v>0</v>
      </c>
      <c r="AS16" s="76"/>
      <c r="AT16" s="50">
        <v>2426875</v>
      </c>
      <c r="AU16" s="50">
        <f t="shared" si="11"/>
        <v>2426875</v>
      </c>
      <c r="AW16" s="74">
        <f t="shared" si="12"/>
        <v>43814</v>
      </c>
      <c r="AX16" s="50">
        <v>340000</v>
      </c>
      <c r="AY16" s="76">
        <v>0.03</v>
      </c>
      <c r="AZ16" s="50">
        <v>16151537.5</v>
      </c>
      <c r="BA16" s="50">
        <v>0</v>
      </c>
      <c r="BB16" s="50">
        <f t="shared" si="13"/>
        <v>16491537.5</v>
      </c>
      <c r="BC16" s="110"/>
      <c r="BD16" s="74">
        <f t="shared" si="14"/>
        <v>43814</v>
      </c>
      <c r="BF16" s="76"/>
      <c r="BI16" s="110"/>
      <c r="BJ16" s="74">
        <f t="shared" si="15"/>
        <v>43814</v>
      </c>
      <c r="BK16" s="50">
        <v>0</v>
      </c>
      <c r="BL16" s="76"/>
      <c r="BM16" s="50">
        <v>18269725</v>
      </c>
      <c r="BN16" s="50">
        <v>0</v>
      </c>
      <c r="BO16" s="50">
        <f t="shared" si="16"/>
        <v>18269725</v>
      </c>
      <c r="BP16" s="110"/>
      <c r="BQ16" s="74">
        <f t="shared" si="17"/>
        <v>43814</v>
      </c>
      <c r="BR16" s="50"/>
      <c r="BS16" s="76"/>
      <c r="BT16" s="50">
        <v>4176700</v>
      </c>
      <c r="BU16" s="50">
        <f t="shared" si="18"/>
        <v>4176700</v>
      </c>
      <c r="BV16" s="110"/>
      <c r="BW16" s="74">
        <f t="shared" si="19"/>
        <v>43814</v>
      </c>
      <c r="BX16" s="50"/>
      <c r="BY16" s="76"/>
      <c r="BZ16" s="50">
        <v>2537162.5</v>
      </c>
      <c r="CA16" s="50">
        <v>0</v>
      </c>
      <c r="CB16" s="50">
        <f t="shared" si="20"/>
        <v>2537162.5</v>
      </c>
      <c r="CC16" s="50"/>
      <c r="CD16" s="74">
        <f t="shared" si="21"/>
        <v>43814</v>
      </c>
      <c r="CE16" s="50"/>
      <c r="CG16" s="50">
        <v>2499397.5</v>
      </c>
      <c r="CH16" s="50">
        <v>0</v>
      </c>
      <c r="CI16" s="50">
        <f t="shared" si="22"/>
        <v>2499397.5</v>
      </c>
      <c r="CJ16" s="74"/>
      <c r="CK16" s="74">
        <f t="shared" si="23"/>
        <v>43814</v>
      </c>
      <c r="CP16" s="110"/>
      <c r="CQ16" s="74">
        <f t="shared" si="24"/>
        <v>43814</v>
      </c>
      <c r="CR16" s="50">
        <v>255000</v>
      </c>
      <c r="CS16" s="76">
        <v>5.5E-2</v>
      </c>
      <c r="CT16" s="50">
        <v>2239737.5</v>
      </c>
      <c r="CU16" s="50">
        <f t="shared" si="25"/>
        <v>2494737.5</v>
      </c>
      <c r="CV16" s="110"/>
      <c r="CW16" s="74">
        <f t="shared" si="26"/>
        <v>43814</v>
      </c>
      <c r="CX16" s="50">
        <v>0</v>
      </c>
      <c r="CY16" s="76"/>
      <c r="CZ16" s="50">
        <v>406862.5</v>
      </c>
      <c r="DA16" s="50">
        <f t="shared" si="27"/>
        <v>406862.5</v>
      </c>
      <c r="DB16" s="110"/>
      <c r="DC16" s="74">
        <f t="shared" si="28"/>
        <v>43814</v>
      </c>
      <c r="DD16" s="50">
        <v>4089863.4</v>
      </c>
      <c r="DE16" s="76">
        <v>6.1499999999999999E-2</v>
      </c>
      <c r="DF16" s="50">
        <v>0</v>
      </c>
      <c r="DG16" s="50">
        <v>12570136.6</v>
      </c>
      <c r="DH16" s="50">
        <f t="shared" si="29"/>
        <v>16660000</v>
      </c>
      <c r="DI16" s="110"/>
      <c r="DJ16" s="74">
        <f t="shared" si="30"/>
        <v>43814</v>
      </c>
      <c r="DK16" s="50"/>
      <c r="DL16" s="76"/>
      <c r="DM16" s="50">
        <v>0</v>
      </c>
      <c r="DN16" s="50">
        <v>0</v>
      </c>
      <c r="DO16" s="50">
        <f t="shared" si="31"/>
        <v>0</v>
      </c>
      <c r="DP16" s="110"/>
      <c r="DQ16" s="74">
        <f t="shared" si="32"/>
        <v>43814</v>
      </c>
      <c r="DR16" s="50"/>
      <c r="DS16" s="76"/>
      <c r="DT16" s="50">
        <v>0</v>
      </c>
      <c r="DU16" s="50">
        <v>0</v>
      </c>
      <c r="DV16" s="50">
        <f t="shared" si="33"/>
        <v>0</v>
      </c>
      <c r="DW16" s="110"/>
      <c r="DX16" s="74">
        <f t="shared" si="34"/>
        <v>43814</v>
      </c>
      <c r="DY16" s="50"/>
      <c r="DZ16" s="76"/>
      <c r="EA16" s="50">
        <v>0</v>
      </c>
      <c r="EB16" s="50">
        <v>0</v>
      </c>
      <c r="EC16" s="50">
        <f t="shared" si="35"/>
        <v>0</v>
      </c>
    </row>
    <row r="17" spans="2:133" x14ac:dyDescent="0.2">
      <c r="B17" s="74">
        <f t="shared" si="36"/>
        <v>44377</v>
      </c>
      <c r="C17" s="75">
        <f t="shared" si="0"/>
        <v>245873295</v>
      </c>
      <c r="D17" s="50">
        <f t="shared" si="1"/>
        <v>0</v>
      </c>
      <c r="F17" s="74">
        <f t="shared" si="37"/>
        <v>44012</v>
      </c>
      <c r="G17" s="74"/>
      <c r="H17" s="74">
        <f t="shared" si="38"/>
        <v>43997</v>
      </c>
      <c r="I17" s="50">
        <f>+SUM(P16:P17,X16:X17,AL16:AL17,AE16:AE17,AR16:AR17,AX16:AX17,BE16:BE17,BK16:BK17,BR16:BR17,BX16:BX17,CE16:CE17,CL16:CL17,CR16:CR17,CX16:CX17,DD16:DD17,DK16:DK17,DR16:DR17,DY16:DY17,)</f>
        <v>21690604.149999999</v>
      </c>
      <c r="J17" s="50">
        <f>+SUM(R16:R17,Z16:Z17,AG16:AG17,AN16:AN17,AT16:AT17,AZ16:AZ17,BG16:BG17,BM16:BM17,BT16:BT17,BZ16:BZ17,CG16:CG17,CN16:CN17,CT16:CT17,CZ16:CZ17,DF16:DF17,DM16:DM17,DT16:DT17,EA16:EA17,)</f>
        <v>119986632.5</v>
      </c>
      <c r="K17" s="50">
        <f>+SUM(S16:S17,AA16:AA17,AH16:AH17,BA16:BA17,BN16:BN17,CA16:CA17,CH16:CH17,DG16:DG17,DN16:DN17,DU16:DU17,EB16:EB17,)</f>
        <v>69354395.849999994</v>
      </c>
      <c r="L17" s="50"/>
      <c r="M17" s="50">
        <f>SUM(I17:L17)</f>
        <v>211031632.5</v>
      </c>
      <c r="O17" s="74">
        <f t="shared" si="2"/>
        <v>43997</v>
      </c>
      <c r="P17" s="50">
        <v>0</v>
      </c>
      <c r="Q17" s="76"/>
      <c r="R17" s="50">
        <v>4750125</v>
      </c>
      <c r="S17" s="50">
        <v>0</v>
      </c>
      <c r="T17" s="50"/>
      <c r="U17" s="50">
        <f t="shared" si="3"/>
        <v>4750125</v>
      </c>
      <c r="W17" s="74">
        <f t="shared" si="4"/>
        <v>43997</v>
      </c>
      <c r="X17" s="50">
        <v>0</v>
      </c>
      <c r="Y17" s="76"/>
      <c r="Z17" s="50">
        <v>1460250</v>
      </c>
      <c r="AA17" s="50">
        <v>0</v>
      </c>
      <c r="AB17" s="50">
        <f t="shared" si="5"/>
        <v>1460250</v>
      </c>
      <c r="AD17" s="74">
        <f t="shared" si="6"/>
        <v>43997</v>
      </c>
      <c r="AE17" s="50">
        <v>0</v>
      </c>
      <c r="AF17" s="76"/>
      <c r="AG17" s="50">
        <v>3425625</v>
      </c>
      <c r="AH17" s="50">
        <v>0</v>
      </c>
      <c r="AI17" s="50">
        <f t="shared" si="7"/>
        <v>3425625</v>
      </c>
      <c r="AK17" s="74">
        <f t="shared" si="8"/>
        <v>43997</v>
      </c>
      <c r="AL17" s="50">
        <v>0</v>
      </c>
      <c r="AM17" s="76"/>
      <c r="AN17" s="50">
        <v>1655375</v>
      </c>
      <c r="AO17" s="50">
        <f t="shared" si="9"/>
        <v>1655375</v>
      </c>
      <c r="AQ17" s="74">
        <f t="shared" si="10"/>
        <v>43997</v>
      </c>
      <c r="AR17" s="50">
        <v>0</v>
      </c>
      <c r="AS17" s="76"/>
      <c r="AT17" s="50">
        <v>2426875</v>
      </c>
      <c r="AU17" s="50">
        <f t="shared" si="11"/>
        <v>2426875</v>
      </c>
      <c r="AW17" s="74">
        <f t="shared" si="12"/>
        <v>43997</v>
      </c>
      <c r="AX17" s="50">
        <v>0</v>
      </c>
      <c r="AY17" s="76"/>
      <c r="AZ17" s="50">
        <v>16146437.5</v>
      </c>
      <c r="BA17" s="50">
        <v>0</v>
      </c>
      <c r="BB17" s="50">
        <f t="shared" si="13"/>
        <v>16146437.5</v>
      </c>
      <c r="BC17" s="110"/>
      <c r="BD17" s="74">
        <f t="shared" si="14"/>
        <v>43997</v>
      </c>
      <c r="BF17" s="76"/>
      <c r="BI17" s="110"/>
      <c r="BJ17" s="74">
        <f t="shared" si="15"/>
        <v>43997</v>
      </c>
      <c r="BK17" s="50">
        <v>0</v>
      </c>
      <c r="BL17" s="76"/>
      <c r="BM17" s="50">
        <v>18269725</v>
      </c>
      <c r="BN17" s="50">
        <v>0</v>
      </c>
      <c r="BO17" s="50">
        <f t="shared" si="16"/>
        <v>18269725</v>
      </c>
      <c r="BP17" s="110"/>
      <c r="BQ17" s="74">
        <f t="shared" si="17"/>
        <v>43997</v>
      </c>
      <c r="BR17" s="50"/>
      <c r="BS17" s="76"/>
      <c r="BT17" s="50">
        <v>4176700</v>
      </c>
      <c r="BU17" s="50">
        <f t="shared" si="18"/>
        <v>4176700</v>
      </c>
      <c r="BV17" s="110"/>
      <c r="BW17" s="74">
        <f t="shared" si="19"/>
        <v>43997</v>
      </c>
      <c r="BX17" s="50"/>
      <c r="BY17" s="76"/>
      <c r="BZ17" s="50">
        <v>2537162.5</v>
      </c>
      <c r="CA17" s="50">
        <v>0</v>
      </c>
      <c r="CB17" s="50">
        <f t="shared" si="20"/>
        <v>2537162.5</v>
      </c>
      <c r="CC17" s="50"/>
      <c r="CD17" s="74">
        <f t="shared" si="21"/>
        <v>43997</v>
      </c>
      <c r="CE17" s="50">
        <v>3085608.3000000007</v>
      </c>
      <c r="CF17" s="76">
        <v>5.5E-2</v>
      </c>
      <c r="CG17" s="50">
        <v>2499397.5</v>
      </c>
      <c r="CH17" s="50">
        <v>2209391.6999999993</v>
      </c>
      <c r="CI17" s="50">
        <f t="shared" si="22"/>
        <v>7794397.5</v>
      </c>
      <c r="CJ17" s="74"/>
      <c r="CK17" s="74">
        <f t="shared" si="23"/>
        <v>43997</v>
      </c>
      <c r="CP17" s="110"/>
      <c r="CQ17" s="74">
        <f t="shared" si="24"/>
        <v>43997</v>
      </c>
      <c r="CR17" s="50">
        <v>290000</v>
      </c>
      <c r="CS17" s="76">
        <v>5.5E-2</v>
      </c>
      <c r="CT17" s="50">
        <v>2232725</v>
      </c>
      <c r="CU17" s="50">
        <f t="shared" si="25"/>
        <v>2522725</v>
      </c>
      <c r="CV17" s="110"/>
      <c r="CW17" s="74">
        <f t="shared" si="26"/>
        <v>43997</v>
      </c>
      <c r="CX17" s="50">
        <v>2850000</v>
      </c>
      <c r="CY17" s="76">
        <v>5.5E-2</v>
      </c>
      <c r="CZ17" s="50">
        <v>406862.5</v>
      </c>
      <c r="DA17" s="50">
        <f t="shared" si="27"/>
        <v>3256862.5</v>
      </c>
      <c r="DB17" s="110"/>
      <c r="DC17" s="74">
        <f t="shared" si="28"/>
        <v>43997</v>
      </c>
      <c r="DD17" s="50">
        <v>0</v>
      </c>
      <c r="DE17" s="76"/>
      <c r="DF17" s="50">
        <v>0</v>
      </c>
      <c r="DG17" s="50">
        <v>0</v>
      </c>
      <c r="DH17" s="50">
        <f t="shared" si="29"/>
        <v>0</v>
      </c>
      <c r="DI17" s="110"/>
      <c r="DJ17" s="74">
        <f t="shared" si="30"/>
        <v>43997</v>
      </c>
      <c r="DK17" s="50">
        <v>535182.5</v>
      </c>
      <c r="DL17" s="76">
        <v>6.7000000000000004E-2</v>
      </c>
      <c r="DM17" s="50">
        <v>0</v>
      </c>
      <c r="DN17" s="50">
        <v>2429817.5</v>
      </c>
      <c r="DO17" s="50">
        <f t="shared" si="31"/>
        <v>2965000</v>
      </c>
      <c r="DP17" s="110"/>
      <c r="DQ17" s="74">
        <f t="shared" si="32"/>
        <v>43997</v>
      </c>
      <c r="DR17" s="50">
        <v>1497247.5</v>
      </c>
      <c r="DS17" s="76">
        <v>6.7000000000000004E-2</v>
      </c>
      <c r="DT17" s="50">
        <v>0</v>
      </c>
      <c r="DU17" s="50">
        <v>6797752.5</v>
      </c>
      <c r="DV17" s="50">
        <f t="shared" si="33"/>
        <v>8295000</v>
      </c>
      <c r="DW17" s="110"/>
      <c r="DX17" s="74">
        <f t="shared" si="34"/>
        <v>43997</v>
      </c>
      <c r="DY17" s="50">
        <v>8747702.4499999993</v>
      </c>
      <c r="DZ17" s="76">
        <v>6.7500000000000004E-2</v>
      </c>
      <c r="EA17" s="50">
        <v>0</v>
      </c>
      <c r="EB17" s="50">
        <v>45347297.549999997</v>
      </c>
      <c r="EC17" s="50">
        <f t="shared" si="35"/>
        <v>54095000</v>
      </c>
    </row>
    <row r="18" spans="2:133" x14ac:dyDescent="0.2">
      <c r="B18" s="74">
        <f t="shared" si="36"/>
        <v>44742</v>
      </c>
      <c r="C18" s="75">
        <f t="shared" si="0"/>
        <v>259874377.5</v>
      </c>
      <c r="D18" s="50">
        <f t="shared" si="1"/>
        <v>0</v>
      </c>
      <c r="F18" s="74">
        <f t="shared" si="37"/>
        <v>44196</v>
      </c>
      <c r="G18" s="74"/>
      <c r="H18" s="74">
        <f t="shared" si="38"/>
        <v>44180</v>
      </c>
      <c r="I18" s="50"/>
      <c r="O18" s="74">
        <f t="shared" si="2"/>
        <v>44180</v>
      </c>
      <c r="P18" s="50">
        <v>0</v>
      </c>
      <c r="Q18" s="76"/>
      <c r="R18" s="50">
        <v>4750125</v>
      </c>
      <c r="S18" s="50">
        <v>0</v>
      </c>
      <c r="T18" s="50"/>
      <c r="U18" s="50">
        <f t="shared" si="3"/>
        <v>4750125</v>
      </c>
      <c r="W18" s="74">
        <f t="shared" si="4"/>
        <v>44180</v>
      </c>
      <c r="X18" s="50">
        <v>0</v>
      </c>
      <c r="Y18" s="76"/>
      <c r="Z18" s="50">
        <v>1460250</v>
      </c>
      <c r="AA18" s="50">
        <v>0</v>
      </c>
      <c r="AB18" s="50">
        <f t="shared" si="5"/>
        <v>1460250</v>
      </c>
      <c r="AD18" s="74">
        <f t="shared" si="6"/>
        <v>44180</v>
      </c>
      <c r="AE18" s="50">
        <v>0</v>
      </c>
      <c r="AF18" s="76"/>
      <c r="AG18" s="50">
        <v>3425625</v>
      </c>
      <c r="AH18" s="50">
        <v>0</v>
      </c>
      <c r="AI18" s="50">
        <f t="shared" si="7"/>
        <v>3425625</v>
      </c>
      <c r="AK18" s="74">
        <f t="shared" si="8"/>
        <v>44180</v>
      </c>
      <c r="AL18" s="50">
        <v>0</v>
      </c>
      <c r="AM18" s="76"/>
      <c r="AN18" s="50">
        <v>1655375</v>
      </c>
      <c r="AO18" s="50">
        <f t="shared" si="9"/>
        <v>1655375</v>
      </c>
      <c r="AQ18" s="74">
        <f t="shared" si="10"/>
        <v>44180</v>
      </c>
      <c r="AR18" s="50">
        <v>0</v>
      </c>
      <c r="AS18" s="76"/>
      <c r="AT18" s="50">
        <v>2426875</v>
      </c>
      <c r="AU18" s="50">
        <f t="shared" si="11"/>
        <v>2426875</v>
      </c>
      <c r="AW18" s="74">
        <f t="shared" si="12"/>
        <v>44180</v>
      </c>
      <c r="AX18" s="50">
        <v>51545000</v>
      </c>
      <c r="AY18" s="76">
        <v>0.05</v>
      </c>
      <c r="AZ18" s="50">
        <v>16146437.5</v>
      </c>
      <c r="BA18" s="50">
        <v>0</v>
      </c>
      <c r="BB18" s="50">
        <f t="shared" si="13"/>
        <v>67691437.5</v>
      </c>
      <c r="BC18" s="110"/>
      <c r="BD18" s="74">
        <f t="shared" si="14"/>
        <v>44180</v>
      </c>
      <c r="BF18" s="76"/>
      <c r="BI18" s="110"/>
      <c r="BJ18" s="74">
        <f t="shared" si="15"/>
        <v>44180</v>
      </c>
      <c r="BK18" s="50">
        <v>0</v>
      </c>
      <c r="BL18" s="76"/>
      <c r="BM18" s="50">
        <v>18269725</v>
      </c>
      <c r="BN18" s="50">
        <v>0</v>
      </c>
      <c r="BO18" s="50">
        <f t="shared" si="16"/>
        <v>18269725</v>
      </c>
      <c r="BP18" s="110"/>
      <c r="BQ18" s="74">
        <f t="shared" si="17"/>
        <v>44180</v>
      </c>
      <c r="BR18" s="50"/>
      <c r="BS18" s="76"/>
      <c r="BT18" s="50">
        <v>4176700</v>
      </c>
      <c r="BU18" s="50">
        <f t="shared" si="18"/>
        <v>4176700</v>
      </c>
      <c r="BV18" s="110"/>
      <c r="BW18" s="74">
        <f t="shared" si="19"/>
        <v>44180</v>
      </c>
      <c r="BX18" s="50"/>
      <c r="BY18" s="76"/>
      <c r="BZ18" s="50">
        <v>2537162.5</v>
      </c>
      <c r="CA18" s="50">
        <v>0</v>
      </c>
      <c r="CB18" s="50">
        <f t="shared" si="20"/>
        <v>2537162.5</v>
      </c>
      <c r="CC18" s="50"/>
      <c r="CD18" s="74">
        <f t="shared" si="21"/>
        <v>44180</v>
      </c>
      <c r="CE18" s="50"/>
      <c r="CG18" s="50">
        <v>2353785</v>
      </c>
      <c r="CH18" s="50">
        <v>0</v>
      </c>
      <c r="CI18" s="50">
        <f t="shared" si="22"/>
        <v>2353785</v>
      </c>
      <c r="CJ18" s="74"/>
      <c r="CK18" s="74">
        <f t="shared" si="23"/>
        <v>44180</v>
      </c>
      <c r="CP18" s="110"/>
      <c r="CQ18" s="74">
        <f t="shared" si="24"/>
        <v>44180</v>
      </c>
      <c r="CR18" s="50">
        <v>1770000</v>
      </c>
      <c r="CS18" s="76">
        <v>5.5E-2</v>
      </c>
      <c r="CT18" s="50">
        <v>2224750</v>
      </c>
      <c r="CU18" s="50">
        <f t="shared" si="25"/>
        <v>3994750</v>
      </c>
      <c r="CV18" s="110"/>
      <c r="CW18" s="74">
        <f t="shared" si="26"/>
        <v>44180</v>
      </c>
      <c r="CX18" s="50">
        <v>0</v>
      </c>
      <c r="CY18" s="76"/>
      <c r="CZ18" s="50">
        <v>328487.5</v>
      </c>
      <c r="DA18" s="50">
        <f t="shared" si="27"/>
        <v>328487.5</v>
      </c>
      <c r="DB18" s="110"/>
      <c r="DC18" s="74">
        <f t="shared" si="28"/>
        <v>44180</v>
      </c>
      <c r="DD18" s="50">
        <v>3826968.6</v>
      </c>
      <c r="DE18" s="76">
        <v>6.1749999999999999E-2</v>
      </c>
      <c r="DF18" s="50">
        <v>0</v>
      </c>
      <c r="DG18" s="50">
        <v>12833031.4</v>
      </c>
      <c r="DH18" s="50">
        <f t="shared" si="29"/>
        <v>16660000</v>
      </c>
      <c r="DI18" s="110"/>
      <c r="DJ18" s="74">
        <f t="shared" si="30"/>
        <v>44180</v>
      </c>
      <c r="DK18" s="50"/>
      <c r="DL18" s="76"/>
      <c r="DM18" s="50">
        <v>0</v>
      </c>
      <c r="DN18" s="50">
        <v>0</v>
      </c>
      <c r="DO18" s="50">
        <f t="shared" si="31"/>
        <v>0</v>
      </c>
      <c r="DP18" s="110"/>
      <c r="DQ18" s="74">
        <f t="shared" si="32"/>
        <v>44180</v>
      </c>
      <c r="DR18" s="50"/>
      <c r="DS18" s="76"/>
      <c r="DT18" s="50">
        <v>0</v>
      </c>
      <c r="DU18" s="50">
        <v>0</v>
      </c>
      <c r="DV18" s="50">
        <f t="shared" si="33"/>
        <v>0</v>
      </c>
      <c r="DW18" s="110"/>
      <c r="DX18" s="74">
        <f t="shared" si="34"/>
        <v>44180</v>
      </c>
      <c r="DY18" s="50"/>
      <c r="DZ18" s="76"/>
      <c r="EA18" s="50">
        <v>0</v>
      </c>
      <c r="EB18" s="50">
        <v>0</v>
      </c>
      <c r="EC18" s="50">
        <f t="shared" si="35"/>
        <v>0</v>
      </c>
    </row>
    <row r="19" spans="2:133" x14ac:dyDescent="0.2">
      <c r="B19" s="74">
        <f t="shared" si="36"/>
        <v>45107</v>
      </c>
      <c r="C19" s="75">
        <f t="shared" si="0"/>
        <v>274869035</v>
      </c>
      <c r="D19" s="50">
        <f t="shared" si="1"/>
        <v>0</v>
      </c>
      <c r="F19" s="74">
        <f t="shared" si="37"/>
        <v>44377</v>
      </c>
      <c r="G19" s="74"/>
      <c r="H19" s="74">
        <f t="shared" si="38"/>
        <v>44362</v>
      </c>
      <c r="I19" s="50">
        <f>+SUM(P18:P19,X18:X19,AL18:AL19,AE18:AE19,AR18:AR19,AX18:AX19,BE18:BE19,BK18:BK19,BR18:BR19,BX18:BX19,CE18:CE19,CL18:CL19,CR18:CR19,CX18:CX19,DD18:DD19,DK18:DK19,DR18:DR19,DY18:DY19,)</f>
        <v>72251202.200000003</v>
      </c>
      <c r="J19" s="50">
        <f>+SUM(R18:R19,Z18:Z19,AG18:AG19,AN18:AN19,AT18:AT19,AZ18:AZ19,BG18:BG19,BM18:BM19,BT18:BT19,BZ18:BZ19,CG18:CG19,CN18:CN19,CT18:CT19,CZ18:CZ19,DF18:DF19,DM18:DM19,DT18:DT19,EA18:EA19,)</f>
        <v>118173295</v>
      </c>
      <c r="K19" s="50">
        <f>+SUM(S18:S19,AA18:AA19,AH18:AH19,BA18:BA19,BN18:BN19,CA18:CA19,CH18:CH19,DG18:DG19,DN18:DN19,DU18:DU19,EB18:EB19,)</f>
        <v>55448797.799999997</v>
      </c>
      <c r="L19" s="50"/>
      <c r="M19" s="50">
        <f>SUM(I19:L19)</f>
        <v>245873295</v>
      </c>
      <c r="O19" s="74">
        <f t="shared" si="2"/>
        <v>44362</v>
      </c>
      <c r="P19" s="50">
        <v>0</v>
      </c>
      <c r="Q19" s="76"/>
      <c r="R19" s="50">
        <v>4750125</v>
      </c>
      <c r="S19" s="50">
        <v>0</v>
      </c>
      <c r="T19" s="50"/>
      <c r="U19" s="50">
        <f t="shared" si="3"/>
        <v>4750125</v>
      </c>
      <c r="W19" s="74">
        <f t="shared" si="4"/>
        <v>44362</v>
      </c>
      <c r="X19" s="50">
        <v>0</v>
      </c>
      <c r="Y19" s="76"/>
      <c r="Z19" s="50">
        <v>1460250</v>
      </c>
      <c r="AA19" s="50">
        <v>0</v>
      </c>
      <c r="AB19" s="50">
        <f t="shared" si="5"/>
        <v>1460250</v>
      </c>
      <c r="AD19" s="74">
        <f t="shared" si="6"/>
        <v>44362</v>
      </c>
      <c r="AE19" s="50">
        <v>0</v>
      </c>
      <c r="AF19" s="76"/>
      <c r="AG19" s="50">
        <v>3425625</v>
      </c>
      <c r="AH19" s="50">
        <v>0</v>
      </c>
      <c r="AI19" s="50">
        <f t="shared" si="7"/>
        <v>3425625</v>
      </c>
      <c r="AK19" s="74">
        <f t="shared" si="8"/>
        <v>44362</v>
      </c>
      <c r="AL19" s="50">
        <v>0</v>
      </c>
      <c r="AM19" s="76"/>
      <c r="AN19" s="50">
        <v>1655375</v>
      </c>
      <c r="AO19" s="50">
        <f t="shared" si="9"/>
        <v>1655375</v>
      </c>
      <c r="AQ19" s="74">
        <f t="shared" si="10"/>
        <v>44362</v>
      </c>
      <c r="AR19" s="50">
        <v>0</v>
      </c>
      <c r="AS19" s="76"/>
      <c r="AT19" s="50">
        <v>2426875</v>
      </c>
      <c r="AU19" s="50">
        <f t="shared" si="11"/>
        <v>2426875</v>
      </c>
      <c r="AW19" s="74">
        <f t="shared" si="12"/>
        <v>44362</v>
      </c>
      <c r="AX19" s="50">
        <v>0</v>
      </c>
      <c r="AY19" s="76"/>
      <c r="AZ19" s="50">
        <v>14857812.5</v>
      </c>
      <c r="BA19" s="50">
        <v>0</v>
      </c>
      <c r="BB19" s="50">
        <f t="shared" si="13"/>
        <v>14857812.5</v>
      </c>
      <c r="BC19" s="110"/>
      <c r="BD19" s="74">
        <f t="shared" si="14"/>
        <v>44362</v>
      </c>
      <c r="BF19" s="76"/>
      <c r="BI19" s="110"/>
      <c r="BJ19" s="74">
        <f t="shared" si="15"/>
        <v>44362</v>
      </c>
      <c r="BK19" s="50">
        <v>0</v>
      </c>
      <c r="BL19" s="76"/>
      <c r="BM19" s="50">
        <v>18269725</v>
      </c>
      <c r="BN19" s="50">
        <v>0</v>
      </c>
      <c r="BO19" s="50">
        <f t="shared" si="16"/>
        <v>18269725</v>
      </c>
      <c r="BP19" s="110"/>
      <c r="BQ19" s="74">
        <f t="shared" si="17"/>
        <v>44362</v>
      </c>
      <c r="BR19" s="50"/>
      <c r="BS19" s="76"/>
      <c r="BT19" s="50">
        <v>4176700</v>
      </c>
      <c r="BU19" s="50">
        <f t="shared" si="18"/>
        <v>4176700</v>
      </c>
      <c r="BV19" s="110"/>
      <c r="BW19" s="74">
        <f t="shared" si="19"/>
        <v>44362</v>
      </c>
      <c r="BX19" s="50"/>
      <c r="BY19" s="76"/>
      <c r="BZ19" s="50">
        <v>2537162.5</v>
      </c>
      <c r="CA19" s="50">
        <v>0</v>
      </c>
      <c r="CB19" s="50">
        <f t="shared" si="20"/>
        <v>2537162.5</v>
      </c>
      <c r="CC19" s="50"/>
      <c r="CD19" s="74">
        <f t="shared" si="21"/>
        <v>44362</v>
      </c>
      <c r="CE19" s="50">
        <v>6225441.2000000002</v>
      </c>
      <c r="CF19" s="76">
        <v>5.5500000000000001E-2</v>
      </c>
      <c r="CG19" s="50">
        <v>2353785</v>
      </c>
      <c r="CH19" s="50">
        <v>4509558.8</v>
      </c>
      <c r="CI19" s="50">
        <f t="shared" si="22"/>
        <v>13088785</v>
      </c>
      <c r="CJ19" s="74"/>
      <c r="CK19" s="74">
        <f t="shared" si="23"/>
        <v>44362</v>
      </c>
      <c r="CP19" s="110"/>
      <c r="CQ19" s="74">
        <f t="shared" si="24"/>
        <v>44362</v>
      </c>
      <c r="CR19" s="50">
        <v>925000</v>
      </c>
      <c r="CS19" s="76">
        <v>5.5E-2</v>
      </c>
      <c r="CT19" s="50">
        <v>2176075</v>
      </c>
      <c r="CU19" s="50">
        <f t="shared" si="25"/>
        <v>3101075</v>
      </c>
      <c r="CV19" s="110"/>
      <c r="CW19" s="74">
        <f t="shared" si="26"/>
        <v>44362</v>
      </c>
      <c r="CX19" s="50">
        <v>930000</v>
      </c>
      <c r="CY19" s="76">
        <v>5.5E-2</v>
      </c>
      <c r="CZ19" s="50">
        <v>328487.5</v>
      </c>
      <c r="DA19" s="50">
        <f t="shared" si="27"/>
        <v>1258487.5</v>
      </c>
      <c r="DB19" s="110"/>
      <c r="DC19" s="74">
        <f t="shared" si="28"/>
        <v>44362</v>
      </c>
      <c r="DD19" s="50">
        <v>0</v>
      </c>
      <c r="DE19" s="76"/>
      <c r="DF19" s="50">
        <v>0</v>
      </c>
      <c r="DG19" s="50">
        <v>0</v>
      </c>
      <c r="DH19" s="50">
        <f t="shared" si="29"/>
        <v>0</v>
      </c>
      <c r="DI19" s="110"/>
      <c r="DJ19" s="74">
        <f t="shared" si="30"/>
        <v>44362</v>
      </c>
      <c r="DK19" s="50">
        <v>501055.35</v>
      </c>
      <c r="DL19" s="76">
        <v>6.7000000000000004E-2</v>
      </c>
      <c r="DM19" s="50">
        <v>0</v>
      </c>
      <c r="DN19" s="50">
        <v>2463944.65</v>
      </c>
      <c r="DO19" s="50">
        <f t="shared" si="31"/>
        <v>2965000</v>
      </c>
      <c r="DP19" s="110"/>
      <c r="DQ19" s="74">
        <f t="shared" si="32"/>
        <v>44362</v>
      </c>
      <c r="DR19" s="50">
        <v>1401772.05</v>
      </c>
      <c r="DS19" s="76">
        <v>6.7000000000000004E-2</v>
      </c>
      <c r="DT19" s="50">
        <v>0</v>
      </c>
      <c r="DU19" s="50">
        <v>6893227.9500000002</v>
      </c>
      <c r="DV19" s="50">
        <f t="shared" si="33"/>
        <v>8295000</v>
      </c>
      <c r="DW19" s="110"/>
      <c r="DX19" s="74">
        <f t="shared" si="34"/>
        <v>44362</v>
      </c>
      <c r="DY19" s="50">
        <v>5125965</v>
      </c>
      <c r="DZ19" s="76">
        <v>6.7500000000000004E-2</v>
      </c>
      <c r="EA19" s="50">
        <v>0</v>
      </c>
      <c r="EB19" s="50">
        <v>28749035</v>
      </c>
      <c r="EC19" s="50">
        <f t="shared" si="35"/>
        <v>33875000</v>
      </c>
    </row>
    <row r="20" spans="2:133" x14ac:dyDescent="0.2">
      <c r="B20" s="74">
        <f t="shared" si="36"/>
        <v>45473</v>
      </c>
      <c r="C20" s="75">
        <f t="shared" si="0"/>
        <v>274876687.5</v>
      </c>
      <c r="D20" s="50">
        <f t="shared" si="1"/>
        <v>0</v>
      </c>
      <c r="F20" s="74">
        <f t="shared" si="37"/>
        <v>44561</v>
      </c>
      <c r="G20" s="74"/>
      <c r="H20" s="74">
        <f t="shared" si="38"/>
        <v>44545</v>
      </c>
      <c r="I20" s="50"/>
      <c r="O20" s="74">
        <f t="shared" si="2"/>
        <v>44545</v>
      </c>
      <c r="P20" s="50">
        <v>0</v>
      </c>
      <c r="Q20" s="76"/>
      <c r="R20" s="50">
        <v>4750125</v>
      </c>
      <c r="S20" s="50">
        <v>0</v>
      </c>
      <c r="T20" s="50"/>
      <c r="U20" s="50">
        <f t="shared" si="3"/>
        <v>4750125</v>
      </c>
      <c r="W20" s="74">
        <f t="shared" si="4"/>
        <v>44545</v>
      </c>
      <c r="X20" s="50">
        <v>0</v>
      </c>
      <c r="Y20" s="76"/>
      <c r="Z20" s="50">
        <v>1460250</v>
      </c>
      <c r="AA20" s="50">
        <v>0</v>
      </c>
      <c r="AB20" s="50">
        <f t="shared" si="5"/>
        <v>1460250</v>
      </c>
      <c r="AD20" s="74">
        <f t="shared" si="6"/>
        <v>44545</v>
      </c>
      <c r="AE20" s="50">
        <v>0</v>
      </c>
      <c r="AF20" s="76"/>
      <c r="AG20" s="50">
        <v>3425625</v>
      </c>
      <c r="AH20" s="50">
        <v>0</v>
      </c>
      <c r="AI20" s="50">
        <f t="shared" si="7"/>
        <v>3425625</v>
      </c>
      <c r="AK20" s="74">
        <f t="shared" si="8"/>
        <v>44545</v>
      </c>
      <c r="AL20" s="50">
        <v>0</v>
      </c>
      <c r="AM20" s="76"/>
      <c r="AN20" s="50">
        <v>1655375</v>
      </c>
      <c r="AO20" s="50">
        <f t="shared" si="9"/>
        <v>1655375</v>
      </c>
      <c r="AQ20" s="74">
        <f t="shared" si="10"/>
        <v>44545</v>
      </c>
      <c r="AR20" s="50">
        <v>0</v>
      </c>
      <c r="AS20" s="76"/>
      <c r="AT20" s="50">
        <v>2426875</v>
      </c>
      <c r="AU20" s="50">
        <f t="shared" si="11"/>
        <v>2426875</v>
      </c>
      <c r="AW20" s="74">
        <f t="shared" si="12"/>
        <v>44545</v>
      </c>
      <c r="AX20" s="50">
        <v>95000</v>
      </c>
      <c r="AY20" s="76">
        <v>0.05</v>
      </c>
      <c r="AZ20" s="50">
        <v>14857812.5</v>
      </c>
      <c r="BA20" s="50">
        <v>0</v>
      </c>
      <c r="BB20" s="50">
        <f t="shared" si="13"/>
        <v>14952812.5</v>
      </c>
      <c r="BC20" s="56"/>
      <c r="BD20" s="74">
        <f t="shared" si="14"/>
        <v>44545</v>
      </c>
      <c r="BF20" s="76"/>
      <c r="BI20" s="56"/>
      <c r="BJ20" s="74">
        <f t="shared" si="15"/>
        <v>44545</v>
      </c>
      <c r="BK20" s="50">
        <v>0</v>
      </c>
      <c r="BL20" s="76"/>
      <c r="BM20" s="50">
        <v>18269725</v>
      </c>
      <c r="BN20" s="50">
        <v>0</v>
      </c>
      <c r="BO20" s="50">
        <f t="shared" si="16"/>
        <v>18269725</v>
      </c>
      <c r="BP20" s="56"/>
      <c r="BQ20" s="74">
        <f t="shared" si="17"/>
        <v>44545</v>
      </c>
      <c r="BR20" s="50"/>
      <c r="BS20" s="76"/>
      <c r="BT20" s="50">
        <v>4176700</v>
      </c>
      <c r="BU20" s="50">
        <f t="shared" si="18"/>
        <v>4176700</v>
      </c>
      <c r="BV20" s="56"/>
      <c r="BW20" s="74">
        <f t="shared" si="19"/>
        <v>44545</v>
      </c>
      <c r="BX20" s="50"/>
      <c r="BY20" s="76"/>
      <c r="BZ20" s="50">
        <v>2537162.5</v>
      </c>
      <c r="CA20" s="50">
        <v>0</v>
      </c>
      <c r="CB20" s="50">
        <f t="shared" si="20"/>
        <v>2537162.5</v>
      </c>
      <c r="CC20" s="50"/>
      <c r="CD20" s="74">
        <f t="shared" si="21"/>
        <v>44545</v>
      </c>
      <c r="CE20" s="50"/>
      <c r="CG20" s="50">
        <v>2055888.75</v>
      </c>
      <c r="CH20" s="50">
        <v>0</v>
      </c>
      <c r="CI20" s="50">
        <f t="shared" si="22"/>
        <v>2055888.75</v>
      </c>
      <c r="CJ20" s="74"/>
      <c r="CK20" s="74">
        <f t="shared" si="23"/>
        <v>44545</v>
      </c>
      <c r="CP20" s="56"/>
      <c r="CQ20" s="74">
        <f t="shared" si="24"/>
        <v>44545</v>
      </c>
      <c r="CR20" s="50">
        <v>425000</v>
      </c>
      <c r="CS20" s="76">
        <v>5.5E-2</v>
      </c>
      <c r="CT20" s="50">
        <v>2150637.5</v>
      </c>
      <c r="CU20" s="50">
        <f t="shared" si="25"/>
        <v>2575637.5</v>
      </c>
      <c r="CV20" s="56"/>
      <c r="CW20" s="74">
        <f t="shared" si="26"/>
        <v>44545</v>
      </c>
      <c r="CX20" s="50">
        <v>1445000</v>
      </c>
      <c r="CY20" s="76">
        <v>5.5E-2</v>
      </c>
      <c r="CZ20" s="50">
        <v>302912.5</v>
      </c>
      <c r="DA20" s="50">
        <f t="shared" si="27"/>
        <v>1747912.5</v>
      </c>
      <c r="DB20" s="56"/>
      <c r="DC20" s="74">
        <f t="shared" si="28"/>
        <v>44545</v>
      </c>
      <c r="DD20" s="50">
        <v>10872848</v>
      </c>
      <c r="DE20" s="76">
        <v>6.1749999999999999E-2</v>
      </c>
      <c r="DF20" s="50">
        <v>0</v>
      </c>
      <c r="DG20" s="50">
        <v>39427152</v>
      </c>
      <c r="DH20" s="50">
        <f t="shared" si="29"/>
        <v>50300000</v>
      </c>
      <c r="DI20" s="56"/>
      <c r="DJ20" s="74">
        <f t="shared" si="30"/>
        <v>44545</v>
      </c>
      <c r="DK20" s="50"/>
      <c r="DL20" s="76"/>
      <c r="DM20" s="50">
        <v>0</v>
      </c>
      <c r="DN20" s="50">
        <v>0</v>
      </c>
      <c r="DO20" s="50">
        <f t="shared" si="31"/>
        <v>0</v>
      </c>
      <c r="DP20" s="56"/>
      <c r="DQ20" s="74">
        <f t="shared" si="32"/>
        <v>44545</v>
      </c>
      <c r="DR20" s="50"/>
      <c r="DS20" s="76"/>
      <c r="DT20" s="50">
        <v>0</v>
      </c>
      <c r="DU20" s="50">
        <v>0</v>
      </c>
      <c r="DV20" s="50">
        <f t="shared" si="33"/>
        <v>0</v>
      </c>
      <c r="DW20" s="56"/>
      <c r="DX20" s="74">
        <f t="shared" si="34"/>
        <v>44545</v>
      </c>
      <c r="EC20" s="50">
        <f t="shared" si="35"/>
        <v>0</v>
      </c>
    </row>
    <row r="21" spans="2:133" x14ac:dyDescent="0.2">
      <c r="B21" s="74">
        <f t="shared" si="36"/>
        <v>45838</v>
      </c>
      <c r="C21" s="75">
        <f t="shared" si="0"/>
        <v>274869765</v>
      </c>
      <c r="D21" s="50">
        <f t="shared" si="1"/>
        <v>0</v>
      </c>
      <c r="F21" s="74">
        <f t="shared" si="37"/>
        <v>44742</v>
      </c>
      <c r="G21" s="74"/>
      <c r="H21" s="74">
        <f t="shared" si="38"/>
        <v>44727</v>
      </c>
      <c r="I21" s="50">
        <f>+SUM(P20:P21,X20:X21,AL20:AL21,AE20:AE21,AR20:AR21,AX20:AX21,BE20:BE21,BK20:BK21,BR20:BR21,BX20:BX21,CE20:CE21,CL20:CL21,CR20:CR21,CX20:CX21,DD20:DD21,DK20:DK21,DR20:DR21,DY20:DY21,)</f>
        <v>47719996.700000003</v>
      </c>
      <c r="J21" s="50">
        <f>+SUM(R20:R21,Z20:Z21,AG20:AG21,AN20:AN21,AT20:AT21,AZ20:AZ21,BG20:BG21,BM20:BM21,BT20:BT21,BZ20:BZ21,CG20:CG21,CN20:CN21,CT20:CT21,CZ20:CZ21,DF20:DF21,DM20:DM21,DT20:DT21,EA20:EA21,)</f>
        <v>116084377.5</v>
      </c>
      <c r="K21" s="50">
        <f>+SUM(S20:S21,AA20:AA21,AH20:AH21,BA20:BA21,BN20:BN21,CA20:CA21,CH20:CH21,DG20:DG21,DN20:DN21,DU20:DU21,EB20:EB21,)</f>
        <v>96070003.300000012</v>
      </c>
      <c r="L21" s="50"/>
      <c r="M21" s="50">
        <f>SUM(I21:L21)</f>
        <v>259874377.5</v>
      </c>
      <c r="O21" s="74">
        <f t="shared" si="2"/>
        <v>44727</v>
      </c>
      <c r="P21" s="50">
        <v>0</v>
      </c>
      <c r="Q21" s="76"/>
      <c r="R21" s="50">
        <v>4750125</v>
      </c>
      <c r="S21" s="50">
        <v>0</v>
      </c>
      <c r="T21" s="50"/>
      <c r="U21" s="50">
        <f t="shared" si="3"/>
        <v>4750125</v>
      </c>
      <c r="W21" s="74">
        <f t="shared" si="4"/>
        <v>44727</v>
      </c>
      <c r="X21" s="50">
        <v>0</v>
      </c>
      <c r="Y21" s="76"/>
      <c r="Z21" s="50">
        <v>1460250</v>
      </c>
      <c r="AA21" s="50">
        <v>0</v>
      </c>
      <c r="AB21" s="50">
        <f t="shared" si="5"/>
        <v>1460250</v>
      </c>
      <c r="AD21" s="74">
        <f t="shared" si="6"/>
        <v>44727</v>
      </c>
      <c r="AE21" s="50">
        <v>0</v>
      </c>
      <c r="AF21" s="76"/>
      <c r="AG21" s="50">
        <v>3425625</v>
      </c>
      <c r="AH21" s="50">
        <v>0</v>
      </c>
      <c r="AI21" s="50">
        <f t="shared" si="7"/>
        <v>3425625</v>
      </c>
      <c r="AK21" s="74">
        <f t="shared" si="8"/>
        <v>44727</v>
      </c>
      <c r="AL21" s="50">
        <v>0</v>
      </c>
      <c r="AM21" s="76"/>
      <c r="AN21" s="50">
        <v>1655375</v>
      </c>
      <c r="AO21" s="50">
        <f t="shared" si="9"/>
        <v>1655375</v>
      </c>
      <c r="AQ21" s="74">
        <f t="shared" si="10"/>
        <v>44727</v>
      </c>
      <c r="AR21" s="50">
        <v>0</v>
      </c>
      <c r="AS21" s="76"/>
      <c r="AT21" s="50">
        <v>2426875</v>
      </c>
      <c r="AU21" s="50">
        <f t="shared" si="11"/>
        <v>2426875</v>
      </c>
      <c r="AW21" s="74">
        <f t="shared" si="12"/>
        <v>44727</v>
      </c>
      <c r="AX21" s="50">
        <v>0</v>
      </c>
      <c r="AY21" s="76"/>
      <c r="AZ21" s="50">
        <v>14855437.5</v>
      </c>
      <c r="BA21" s="50">
        <v>0</v>
      </c>
      <c r="BB21" s="50">
        <f t="shared" si="13"/>
        <v>14855437.5</v>
      </c>
      <c r="BC21" s="56"/>
      <c r="BD21" s="74">
        <f t="shared" si="14"/>
        <v>44727</v>
      </c>
      <c r="BE21" s="77"/>
      <c r="BF21" s="78"/>
      <c r="BG21" s="79"/>
      <c r="BI21" s="56"/>
      <c r="BJ21" s="74">
        <f t="shared" si="15"/>
        <v>44727</v>
      </c>
      <c r="BK21" s="50">
        <v>0</v>
      </c>
      <c r="BL21" s="76"/>
      <c r="BM21" s="50">
        <v>18269725</v>
      </c>
      <c r="BN21" s="50">
        <v>0</v>
      </c>
      <c r="BO21" s="50">
        <f t="shared" si="16"/>
        <v>18269725</v>
      </c>
      <c r="BP21" s="56"/>
      <c r="BQ21" s="74">
        <f t="shared" si="17"/>
        <v>44727</v>
      </c>
      <c r="BR21" s="50"/>
      <c r="BS21" s="76"/>
      <c r="BT21" s="50">
        <v>4176700</v>
      </c>
      <c r="BU21" s="50">
        <f t="shared" si="18"/>
        <v>4176700</v>
      </c>
      <c r="BV21" s="56"/>
      <c r="BW21" s="74">
        <f t="shared" si="19"/>
        <v>44727</v>
      </c>
      <c r="BX21" s="50"/>
      <c r="BY21" s="76"/>
      <c r="BZ21" s="50">
        <v>2537162.5</v>
      </c>
      <c r="CA21" s="50">
        <v>0</v>
      </c>
      <c r="CB21" s="50">
        <f t="shared" si="20"/>
        <v>2537162.5</v>
      </c>
      <c r="CC21" s="50"/>
      <c r="CD21" s="74">
        <f t="shared" si="21"/>
        <v>44727</v>
      </c>
      <c r="CE21" s="50">
        <v>27926659.050000001</v>
      </c>
      <c r="CF21" s="76">
        <v>5.6500000000000002E-2</v>
      </c>
      <c r="CG21" s="50">
        <v>2055888.75</v>
      </c>
      <c r="CH21" s="50">
        <v>36318340.950000003</v>
      </c>
      <c r="CI21" s="50">
        <f t="shared" si="22"/>
        <v>66300888.75</v>
      </c>
      <c r="CJ21" s="74"/>
      <c r="CK21" s="74">
        <f t="shared" si="23"/>
        <v>44727</v>
      </c>
      <c r="CP21" s="56"/>
      <c r="CQ21" s="74">
        <f t="shared" si="24"/>
        <v>44727</v>
      </c>
      <c r="CR21" s="50">
        <v>445000</v>
      </c>
      <c r="CS21" s="76">
        <v>5.5E-2</v>
      </c>
      <c r="CT21" s="50">
        <v>2138950</v>
      </c>
      <c r="CU21" s="50">
        <f t="shared" si="25"/>
        <v>2583950</v>
      </c>
      <c r="CV21" s="56"/>
      <c r="CW21" s="74">
        <f t="shared" si="26"/>
        <v>44727</v>
      </c>
      <c r="CX21" s="50">
        <v>1510000</v>
      </c>
      <c r="CY21" s="76">
        <v>5.5E-2</v>
      </c>
      <c r="CZ21" s="50">
        <v>263175</v>
      </c>
      <c r="DA21" s="50">
        <f t="shared" si="27"/>
        <v>1773175</v>
      </c>
      <c r="DB21" s="56"/>
      <c r="DC21" s="74">
        <f t="shared" si="28"/>
        <v>44727</v>
      </c>
      <c r="DD21" s="50">
        <v>4048065.45</v>
      </c>
      <c r="DE21" s="76">
        <v>6.1749999999999999E-2</v>
      </c>
      <c r="DF21" s="50">
        <v>0</v>
      </c>
      <c r="DG21" s="50">
        <v>15256934.550000001</v>
      </c>
      <c r="DH21" s="50">
        <f t="shared" si="29"/>
        <v>19305000</v>
      </c>
      <c r="DI21" s="56"/>
      <c r="DJ21" s="74">
        <f t="shared" si="30"/>
        <v>44727</v>
      </c>
      <c r="DK21" s="50">
        <v>250762.85</v>
      </c>
      <c r="DL21" s="76">
        <v>6.7000000000000004E-2</v>
      </c>
      <c r="DM21" s="50">
        <v>0</v>
      </c>
      <c r="DN21" s="50">
        <v>1334237.1499999999</v>
      </c>
      <c r="DO21" s="50">
        <f t="shared" si="31"/>
        <v>1585000</v>
      </c>
      <c r="DP21" s="56"/>
      <c r="DQ21" s="74">
        <f t="shared" si="32"/>
        <v>44727</v>
      </c>
      <c r="DR21" s="50">
        <v>701661.35</v>
      </c>
      <c r="DS21" s="76">
        <v>6.7000000000000004E-2</v>
      </c>
      <c r="DT21" s="50">
        <v>0</v>
      </c>
      <c r="DU21" s="50">
        <v>3733338.65</v>
      </c>
      <c r="DV21" s="50">
        <f t="shared" si="33"/>
        <v>4435000</v>
      </c>
      <c r="DW21" s="56"/>
      <c r="DX21" s="74">
        <f t="shared" si="34"/>
        <v>44727</v>
      </c>
      <c r="EC21" s="50">
        <f t="shared" si="35"/>
        <v>0</v>
      </c>
    </row>
    <row r="22" spans="2:133" x14ac:dyDescent="0.2">
      <c r="B22" s="74">
        <f t="shared" si="36"/>
        <v>46203</v>
      </c>
      <c r="C22" s="75">
        <f t="shared" si="0"/>
        <v>276006187.5</v>
      </c>
      <c r="D22" s="50">
        <f t="shared" si="1"/>
        <v>0</v>
      </c>
      <c r="F22" s="74">
        <f t="shared" si="37"/>
        <v>44926</v>
      </c>
      <c r="G22" s="74"/>
      <c r="H22" s="74">
        <f t="shared" si="38"/>
        <v>44910</v>
      </c>
      <c r="I22" s="50"/>
      <c r="O22" s="74">
        <f t="shared" si="2"/>
        <v>44910</v>
      </c>
      <c r="P22" s="50">
        <v>0</v>
      </c>
      <c r="Q22" s="76"/>
      <c r="R22" s="50">
        <v>4750125</v>
      </c>
      <c r="S22" s="50">
        <v>0</v>
      </c>
      <c r="T22" s="50"/>
      <c r="U22" s="50">
        <f t="shared" si="3"/>
        <v>4750125</v>
      </c>
      <c r="W22" s="74">
        <f t="shared" si="4"/>
        <v>44910</v>
      </c>
      <c r="X22" s="50">
        <v>0</v>
      </c>
      <c r="Y22" s="76"/>
      <c r="Z22" s="50">
        <v>1460250</v>
      </c>
      <c r="AA22" s="50">
        <v>0</v>
      </c>
      <c r="AB22" s="50">
        <f t="shared" si="5"/>
        <v>1460250</v>
      </c>
      <c r="AD22" s="74">
        <f t="shared" si="6"/>
        <v>44910</v>
      </c>
      <c r="AE22" s="50">
        <v>0</v>
      </c>
      <c r="AF22" s="76"/>
      <c r="AG22" s="50">
        <v>3425625</v>
      </c>
      <c r="AH22" s="50">
        <v>0</v>
      </c>
      <c r="AI22" s="50">
        <f t="shared" si="7"/>
        <v>3425625</v>
      </c>
      <c r="AK22" s="74">
        <f t="shared" si="8"/>
        <v>44910</v>
      </c>
      <c r="AL22" s="50">
        <v>0</v>
      </c>
      <c r="AM22" s="76"/>
      <c r="AN22" s="50">
        <v>1655375</v>
      </c>
      <c r="AO22" s="50">
        <f t="shared" si="9"/>
        <v>1655375</v>
      </c>
      <c r="AQ22" s="74">
        <f t="shared" si="10"/>
        <v>44910</v>
      </c>
      <c r="AR22" s="50">
        <v>0</v>
      </c>
      <c r="AS22" s="76"/>
      <c r="AT22" s="50">
        <v>2426875</v>
      </c>
      <c r="AU22" s="50">
        <f t="shared" si="11"/>
        <v>2426875</v>
      </c>
      <c r="AW22" s="74">
        <f t="shared" si="12"/>
        <v>44910</v>
      </c>
      <c r="AX22" s="50">
        <v>62000000</v>
      </c>
      <c r="AY22" s="76">
        <v>0.05</v>
      </c>
      <c r="AZ22" s="50">
        <v>14855437.5</v>
      </c>
      <c r="BA22" s="50">
        <v>0</v>
      </c>
      <c r="BB22" s="50">
        <f t="shared" si="13"/>
        <v>76855437.5</v>
      </c>
      <c r="BC22" s="56"/>
      <c r="BD22" s="74">
        <f t="shared" si="14"/>
        <v>44910</v>
      </c>
      <c r="BE22" s="77"/>
      <c r="BF22" s="78"/>
      <c r="BG22" s="79"/>
      <c r="BI22" s="56"/>
      <c r="BJ22" s="74">
        <f t="shared" si="15"/>
        <v>44910</v>
      </c>
      <c r="BK22" s="50">
        <v>0</v>
      </c>
      <c r="BL22" s="76"/>
      <c r="BM22" s="50">
        <v>18269725</v>
      </c>
      <c r="BN22" s="50">
        <v>0</v>
      </c>
      <c r="BO22" s="50">
        <f t="shared" si="16"/>
        <v>18269725</v>
      </c>
      <c r="BP22" s="56"/>
      <c r="BQ22" s="74">
        <f t="shared" si="17"/>
        <v>44910</v>
      </c>
      <c r="BR22" s="50"/>
      <c r="BS22" s="76"/>
      <c r="BT22" s="50">
        <v>4176700</v>
      </c>
      <c r="BU22" s="50">
        <f t="shared" si="18"/>
        <v>4176700</v>
      </c>
      <c r="BV22" s="56"/>
      <c r="BW22" s="74">
        <f t="shared" si="19"/>
        <v>44910</v>
      </c>
      <c r="BX22" s="50"/>
      <c r="BY22" s="76"/>
      <c r="BZ22" s="50">
        <v>2537162.5</v>
      </c>
      <c r="CA22" s="50">
        <v>0</v>
      </c>
      <c r="CB22" s="50">
        <f t="shared" si="20"/>
        <v>2537162.5</v>
      </c>
      <c r="CC22" s="50"/>
      <c r="CD22" s="74">
        <f t="shared" si="21"/>
        <v>44910</v>
      </c>
      <c r="CE22" s="50"/>
      <c r="CG22" s="50">
        <v>240967.5</v>
      </c>
      <c r="CH22" s="50">
        <v>0</v>
      </c>
      <c r="CI22" s="50">
        <f t="shared" si="22"/>
        <v>240967.5</v>
      </c>
      <c r="CJ22" s="74"/>
      <c r="CK22" s="74">
        <f t="shared" si="23"/>
        <v>44910</v>
      </c>
      <c r="CP22" s="56"/>
      <c r="CQ22" s="74">
        <f t="shared" si="24"/>
        <v>44910</v>
      </c>
      <c r="CR22" s="50">
        <v>445000</v>
      </c>
      <c r="CS22" s="76">
        <v>5.5E-2</v>
      </c>
      <c r="CT22" s="50">
        <v>2126712.5</v>
      </c>
      <c r="CU22" s="50">
        <f t="shared" si="25"/>
        <v>2571712.5</v>
      </c>
      <c r="CV22" s="56"/>
      <c r="CW22" s="74">
        <f t="shared" si="26"/>
        <v>44910</v>
      </c>
      <c r="CX22" s="50">
        <v>1525000</v>
      </c>
      <c r="CY22" s="76">
        <v>5.5E-2</v>
      </c>
      <c r="CZ22" s="50">
        <v>221650</v>
      </c>
      <c r="DA22" s="50">
        <f t="shared" si="27"/>
        <v>1746650</v>
      </c>
      <c r="DB22" s="56"/>
      <c r="DC22" s="74">
        <f t="shared" si="28"/>
        <v>44910</v>
      </c>
      <c r="DD22" s="50">
        <v>10231020</v>
      </c>
      <c r="DE22" s="76">
        <v>6.1749999999999999E-2</v>
      </c>
      <c r="DF22" s="50">
        <v>0</v>
      </c>
      <c r="DG22" s="50">
        <v>40068980</v>
      </c>
      <c r="DH22" s="50">
        <f t="shared" si="29"/>
        <v>50300000</v>
      </c>
      <c r="DI22" s="56"/>
      <c r="DJ22" s="74">
        <f t="shared" si="30"/>
        <v>44910</v>
      </c>
      <c r="DK22" s="50"/>
      <c r="DL22" s="76"/>
      <c r="DM22" s="50">
        <v>0</v>
      </c>
      <c r="DN22" s="50">
        <v>0</v>
      </c>
      <c r="DO22" s="50">
        <f t="shared" si="31"/>
        <v>0</v>
      </c>
      <c r="DP22" s="56"/>
      <c r="DQ22" s="74">
        <f t="shared" si="32"/>
        <v>44910</v>
      </c>
      <c r="DV22" s="50">
        <f t="shared" si="33"/>
        <v>0</v>
      </c>
      <c r="DW22" s="56"/>
      <c r="DX22" s="74">
        <f t="shared" si="34"/>
        <v>44910</v>
      </c>
      <c r="EC22" s="50">
        <f t="shared" si="35"/>
        <v>0</v>
      </c>
    </row>
    <row r="23" spans="2:133" x14ac:dyDescent="0.2">
      <c r="B23" s="74">
        <f t="shared" si="36"/>
        <v>46568</v>
      </c>
      <c r="C23" s="75">
        <f t="shared" si="0"/>
        <v>289238550</v>
      </c>
      <c r="D23" s="50">
        <f t="shared" si="1"/>
        <v>0</v>
      </c>
      <c r="F23" s="74">
        <f t="shared" si="37"/>
        <v>45107</v>
      </c>
      <c r="G23" s="74"/>
      <c r="H23" s="74">
        <f t="shared" si="38"/>
        <v>45092</v>
      </c>
      <c r="I23" s="50">
        <f>+SUM(P22:P23,X22:X23,AL22:AL23,AE22:AE23,AR22:AR23,AX22:AX23,BE22:BE23,BK22:BK23,BR22:BR23,BX22:BX23,CE22:CE23,CL22:CL23,CR22:CR23,CX22:CX23,DD22:DD23,DK22:DK23,DR22:DR23,DY22:DY23,)</f>
        <v>102434013.10000001</v>
      </c>
      <c r="J23" s="50">
        <f>+SUM(R22:R23,Z22:Z23,AG22:AG23,AN22:AN23,AT22:AT23,AZ22:AZ23,BG22:BG23,BM22:BM23,BT22:BT23,BZ22:BZ23,CG22:CG23,CN22:CN23,CT22:CT23,CZ22:CZ23,DF22:DF23,DM22:DM23,DT22:DT23,EA22:EA23,)</f>
        <v>110689035</v>
      </c>
      <c r="K23" s="50">
        <f>+SUM(S22:S23,AA22:AA23,AH22:AH23,BA22:BA23,BN22:BN23,CA22:CA23,CH22:CH23,DG22:DG23,DN22:DN23,DU22:DU23,EB22:EB23,)</f>
        <v>61745986.899999991</v>
      </c>
      <c r="L23" s="50"/>
      <c r="M23" s="50">
        <f>SUM(I23:L23)</f>
        <v>274869035</v>
      </c>
      <c r="O23" s="74">
        <f t="shared" si="2"/>
        <v>45092</v>
      </c>
      <c r="P23" s="50">
        <v>0</v>
      </c>
      <c r="Q23" s="76"/>
      <c r="R23" s="50">
        <v>4750125</v>
      </c>
      <c r="S23" s="50">
        <v>0</v>
      </c>
      <c r="T23" s="50"/>
      <c r="U23" s="50">
        <f t="shared" si="3"/>
        <v>4750125</v>
      </c>
      <c r="W23" s="74">
        <f t="shared" si="4"/>
        <v>45092</v>
      </c>
      <c r="X23" s="50">
        <v>0</v>
      </c>
      <c r="Y23" s="76"/>
      <c r="Z23" s="50">
        <v>1460250</v>
      </c>
      <c r="AA23" s="50">
        <v>0</v>
      </c>
      <c r="AB23" s="50">
        <f t="shared" si="5"/>
        <v>1460250</v>
      </c>
      <c r="AD23" s="74">
        <f t="shared" si="6"/>
        <v>45092</v>
      </c>
      <c r="AE23" s="50">
        <v>0</v>
      </c>
      <c r="AF23" s="76"/>
      <c r="AG23" s="50">
        <v>3425625</v>
      </c>
      <c r="AH23" s="50">
        <v>0</v>
      </c>
      <c r="AI23" s="50">
        <f t="shared" si="7"/>
        <v>3425625</v>
      </c>
      <c r="AK23" s="74">
        <f t="shared" si="8"/>
        <v>45092</v>
      </c>
      <c r="AL23" s="50">
        <v>0</v>
      </c>
      <c r="AM23" s="76"/>
      <c r="AN23" s="50">
        <v>1655375</v>
      </c>
      <c r="AO23" s="50">
        <f t="shared" si="9"/>
        <v>1655375</v>
      </c>
      <c r="AQ23" s="74">
        <f t="shared" si="10"/>
        <v>45092</v>
      </c>
      <c r="AR23" s="50">
        <v>0</v>
      </c>
      <c r="AS23" s="76"/>
      <c r="AT23" s="50">
        <v>2426875</v>
      </c>
      <c r="AU23" s="50">
        <f t="shared" si="11"/>
        <v>2426875</v>
      </c>
      <c r="AW23" s="74">
        <f t="shared" si="12"/>
        <v>45092</v>
      </c>
      <c r="AX23" s="50">
        <v>16790000</v>
      </c>
      <c r="AY23" s="76">
        <v>0.05</v>
      </c>
      <c r="AZ23" s="50">
        <v>13305437.5</v>
      </c>
      <c r="BA23" s="50">
        <v>0</v>
      </c>
      <c r="BB23" s="50">
        <f t="shared" si="13"/>
        <v>30095437.5</v>
      </c>
      <c r="BC23" s="56"/>
      <c r="BD23" s="74">
        <f t="shared" si="14"/>
        <v>45092</v>
      </c>
      <c r="BE23" s="77"/>
      <c r="BF23" s="78"/>
      <c r="BG23" s="80"/>
      <c r="BI23" s="56"/>
      <c r="BJ23" s="74">
        <f t="shared" si="15"/>
        <v>45092</v>
      </c>
      <c r="BK23" s="50">
        <v>0</v>
      </c>
      <c r="BL23" s="76"/>
      <c r="BM23" s="50">
        <v>18269725</v>
      </c>
      <c r="BN23" s="50">
        <v>0</v>
      </c>
      <c r="BO23" s="50">
        <f t="shared" si="16"/>
        <v>18269725</v>
      </c>
      <c r="BP23" s="56"/>
      <c r="BQ23" s="74">
        <f t="shared" si="17"/>
        <v>45092</v>
      </c>
      <c r="BR23" s="50"/>
      <c r="BS23" s="76"/>
      <c r="BT23" s="50">
        <v>4176700</v>
      </c>
      <c r="BU23" s="50">
        <f t="shared" si="18"/>
        <v>4176700</v>
      </c>
      <c r="BV23" s="56"/>
      <c r="BW23" s="74">
        <f t="shared" si="19"/>
        <v>45092</v>
      </c>
      <c r="BX23" s="50"/>
      <c r="BY23" s="76"/>
      <c r="BZ23" s="50">
        <v>2537162.5</v>
      </c>
      <c r="CA23" s="50">
        <v>0</v>
      </c>
      <c r="CB23" s="50">
        <f t="shared" si="20"/>
        <v>2537162.5</v>
      </c>
      <c r="CC23" s="50"/>
      <c r="CD23" s="74">
        <f t="shared" si="21"/>
        <v>45092</v>
      </c>
      <c r="CE23" s="50">
        <v>3648670.6999999997</v>
      </c>
      <c r="CF23" s="76">
        <v>5.7000000000000002E-2</v>
      </c>
      <c r="CG23" s="50">
        <v>240967.5</v>
      </c>
      <c r="CH23" s="50">
        <v>4806329.3000000007</v>
      </c>
      <c r="CI23" s="50">
        <f t="shared" si="22"/>
        <v>8695967.5</v>
      </c>
      <c r="CJ23" s="74"/>
      <c r="CK23" s="74">
        <f t="shared" si="23"/>
        <v>45092</v>
      </c>
      <c r="CP23" s="56"/>
      <c r="CQ23" s="74">
        <f t="shared" si="24"/>
        <v>45092</v>
      </c>
      <c r="CR23" s="50">
        <v>860000</v>
      </c>
      <c r="CS23" s="76">
        <v>5.5E-2</v>
      </c>
      <c r="CT23" s="50">
        <v>2114475</v>
      </c>
      <c r="CU23" s="50">
        <f t="shared" si="25"/>
        <v>2974475</v>
      </c>
      <c r="CV23" s="56"/>
      <c r="CW23" s="74">
        <f t="shared" si="26"/>
        <v>45092</v>
      </c>
      <c r="CX23" s="50">
        <v>2915000</v>
      </c>
      <c r="CY23" s="76">
        <v>5.5E-2</v>
      </c>
      <c r="CZ23" s="50">
        <v>179712.5</v>
      </c>
      <c r="DA23" s="50">
        <f t="shared" si="27"/>
        <v>3094712.5</v>
      </c>
      <c r="DB23" s="56"/>
      <c r="DC23" s="74">
        <f t="shared" si="28"/>
        <v>45092</v>
      </c>
      <c r="DD23" s="50">
        <v>3784552.2</v>
      </c>
      <c r="DE23" s="76">
        <v>6.2E-2</v>
      </c>
      <c r="DF23" s="50">
        <v>0</v>
      </c>
      <c r="DG23" s="50">
        <v>15520447.800000001</v>
      </c>
      <c r="DH23" s="50">
        <f t="shared" si="29"/>
        <v>19305000</v>
      </c>
      <c r="DI23" s="56"/>
      <c r="DJ23" s="74">
        <f t="shared" si="30"/>
        <v>45092</v>
      </c>
      <c r="DK23" s="50">
        <v>234770.2</v>
      </c>
      <c r="DL23" s="76">
        <v>6.7000000000000004E-2</v>
      </c>
      <c r="DM23" s="50">
        <v>0</v>
      </c>
      <c r="DN23" s="50">
        <v>1350229.8</v>
      </c>
      <c r="DO23" s="50">
        <f t="shared" si="31"/>
        <v>1585000</v>
      </c>
      <c r="DP23" s="56"/>
      <c r="DQ23" s="74">
        <f t="shared" si="32"/>
        <v>45092</v>
      </c>
      <c r="DV23" s="50">
        <f t="shared" si="33"/>
        <v>0</v>
      </c>
      <c r="DW23" s="56"/>
      <c r="DX23" s="74">
        <f t="shared" si="34"/>
        <v>45092</v>
      </c>
      <c r="EC23" s="50">
        <f t="shared" si="35"/>
        <v>0</v>
      </c>
    </row>
    <row r="24" spans="2:133" x14ac:dyDescent="0.2">
      <c r="B24" s="74">
        <f t="shared" si="36"/>
        <v>46934</v>
      </c>
      <c r="C24" s="75">
        <f t="shared" si="0"/>
        <v>304200687.5</v>
      </c>
      <c r="D24" s="50">
        <f t="shared" si="1"/>
        <v>0</v>
      </c>
      <c r="F24" s="74">
        <f t="shared" si="37"/>
        <v>45291</v>
      </c>
      <c r="G24" s="74"/>
      <c r="H24" s="74">
        <f t="shared" si="38"/>
        <v>45275</v>
      </c>
      <c r="I24" s="50"/>
      <c r="O24" s="74">
        <f t="shared" si="2"/>
        <v>45275</v>
      </c>
      <c r="P24" s="50">
        <v>0</v>
      </c>
      <c r="Q24" s="76"/>
      <c r="R24" s="50">
        <v>4750125</v>
      </c>
      <c r="S24" s="50">
        <v>0</v>
      </c>
      <c r="T24" s="50"/>
      <c r="U24" s="50">
        <f t="shared" si="3"/>
        <v>4750125</v>
      </c>
      <c r="W24" s="74">
        <f t="shared" si="4"/>
        <v>45275</v>
      </c>
      <c r="X24" s="50">
        <v>0</v>
      </c>
      <c r="Y24" s="76"/>
      <c r="Z24" s="50">
        <v>1460250</v>
      </c>
      <c r="AA24" s="50">
        <v>0</v>
      </c>
      <c r="AB24" s="50">
        <f t="shared" si="5"/>
        <v>1460250</v>
      </c>
      <c r="AD24" s="74">
        <f t="shared" si="6"/>
        <v>45275</v>
      </c>
      <c r="AE24" s="50">
        <v>0</v>
      </c>
      <c r="AF24" s="76"/>
      <c r="AG24" s="50">
        <v>3425625</v>
      </c>
      <c r="AH24" s="50">
        <v>0</v>
      </c>
      <c r="AI24" s="50">
        <f t="shared" si="7"/>
        <v>3425625</v>
      </c>
      <c r="AK24" s="74">
        <f t="shared" si="8"/>
        <v>45275</v>
      </c>
      <c r="AL24" s="50">
        <v>0</v>
      </c>
      <c r="AM24" s="76"/>
      <c r="AN24" s="50">
        <v>1655375</v>
      </c>
      <c r="AO24" s="50">
        <f t="shared" si="9"/>
        <v>1655375</v>
      </c>
      <c r="AQ24" s="74">
        <f t="shared" si="10"/>
        <v>45275</v>
      </c>
      <c r="AR24" s="50">
        <v>0</v>
      </c>
      <c r="AS24" s="76"/>
      <c r="AT24" s="50">
        <v>2426875</v>
      </c>
      <c r="AU24" s="50">
        <f t="shared" si="11"/>
        <v>2426875</v>
      </c>
      <c r="AW24" s="74">
        <f t="shared" si="12"/>
        <v>45275</v>
      </c>
      <c r="AX24" s="50">
        <v>0</v>
      </c>
      <c r="AY24" s="76"/>
      <c r="AZ24" s="50">
        <v>12885687.5</v>
      </c>
      <c r="BA24" s="50">
        <v>0</v>
      </c>
      <c r="BB24" s="50">
        <f t="shared" si="13"/>
        <v>12885687.5</v>
      </c>
      <c r="BC24" s="56"/>
      <c r="BD24" s="74">
        <f t="shared" si="14"/>
        <v>45275</v>
      </c>
      <c r="BE24" s="81"/>
      <c r="BF24" s="78"/>
      <c r="BG24" s="80"/>
      <c r="BI24" s="56"/>
      <c r="BJ24" s="74">
        <f t="shared" si="15"/>
        <v>45275</v>
      </c>
      <c r="BK24" s="50">
        <v>0</v>
      </c>
      <c r="BL24" s="76"/>
      <c r="BM24" s="50">
        <v>18269725</v>
      </c>
      <c r="BN24" s="50">
        <v>0</v>
      </c>
      <c r="BO24" s="50">
        <f t="shared" si="16"/>
        <v>18269725</v>
      </c>
      <c r="BP24" s="56"/>
      <c r="BQ24" s="74">
        <f t="shared" si="17"/>
        <v>45275</v>
      </c>
      <c r="BR24" s="50"/>
      <c r="BS24" s="76"/>
      <c r="BT24" s="50">
        <v>4176700</v>
      </c>
      <c r="BU24" s="50">
        <f t="shared" si="18"/>
        <v>4176700</v>
      </c>
      <c r="BV24" s="56"/>
      <c r="BW24" s="74">
        <f t="shared" si="19"/>
        <v>45275</v>
      </c>
      <c r="BX24" s="50">
        <v>5059821.5999999996</v>
      </c>
      <c r="BY24" s="76">
        <v>5.79E-2</v>
      </c>
      <c r="BZ24" s="50">
        <v>2537162.5</v>
      </c>
      <c r="CA24" s="50">
        <v>56585178.399999999</v>
      </c>
      <c r="CB24" s="50">
        <f t="shared" si="20"/>
        <v>64182162.5</v>
      </c>
      <c r="CC24" s="50"/>
      <c r="CD24" s="74">
        <f t="shared" si="21"/>
        <v>45275</v>
      </c>
      <c r="CE24" s="50"/>
      <c r="CG24" s="50"/>
      <c r="CH24" s="50"/>
      <c r="CI24" s="50">
        <f t="shared" si="22"/>
        <v>0</v>
      </c>
      <c r="CJ24" s="74"/>
      <c r="CK24" s="74">
        <f t="shared" si="23"/>
        <v>45275</v>
      </c>
      <c r="CP24" s="56"/>
      <c r="CQ24" s="74">
        <f t="shared" si="24"/>
        <v>45275</v>
      </c>
      <c r="CR24" s="50">
        <v>1075000</v>
      </c>
      <c r="CS24" s="76">
        <v>5.5E-2</v>
      </c>
      <c r="CT24" s="50">
        <v>2090825</v>
      </c>
      <c r="CU24" s="50">
        <f t="shared" si="25"/>
        <v>3165825</v>
      </c>
      <c r="CV24" s="56"/>
      <c r="CW24" s="74">
        <f t="shared" si="26"/>
        <v>45275</v>
      </c>
      <c r="CX24" s="50">
        <v>3620000</v>
      </c>
      <c r="CY24" s="76">
        <v>5.5E-2</v>
      </c>
      <c r="CZ24" s="50">
        <v>99550</v>
      </c>
      <c r="DA24" s="50">
        <f t="shared" si="27"/>
        <v>3719550</v>
      </c>
      <c r="DB24" s="56"/>
      <c r="DC24" s="74">
        <f t="shared" si="28"/>
        <v>45275</v>
      </c>
      <c r="DD24" s="50">
        <v>9564545</v>
      </c>
      <c r="DE24" s="76">
        <v>6.2E-2</v>
      </c>
      <c r="DF24" s="50">
        <v>0</v>
      </c>
      <c r="DG24" s="50">
        <v>40735455</v>
      </c>
      <c r="DH24" s="50">
        <f t="shared" si="29"/>
        <v>50300000</v>
      </c>
      <c r="DI24" s="56"/>
      <c r="DJ24" s="74">
        <f t="shared" si="30"/>
        <v>45275</v>
      </c>
      <c r="DK24" s="50"/>
      <c r="DL24" s="76"/>
      <c r="DM24" s="50">
        <v>0</v>
      </c>
      <c r="DN24" s="50">
        <v>0</v>
      </c>
      <c r="DO24" s="50">
        <f t="shared" si="31"/>
        <v>0</v>
      </c>
      <c r="DP24" s="56"/>
      <c r="DQ24" s="74">
        <f t="shared" si="32"/>
        <v>45275</v>
      </c>
      <c r="DV24" s="50">
        <f t="shared" si="33"/>
        <v>0</v>
      </c>
      <c r="DW24" s="56"/>
      <c r="DX24" s="74">
        <f t="shared" si="34"/>
        <v>45275</v>
      </c>
      <c r="EC24" s="50">
        <f t="shared" si="35"/>
        <v>0</v>
      </c>
    </row>
    <row r="25" spans="2:133" x14ac:dyDescent="0.2">
      <c r="B25" s="74">
        <f t="shared" si="36"/>
        <v>47299</v>
      </c>
      <c r="C25" s="75">
        <f t="shared" si="0"/>
        <v>319239725</v>
      </c>
      <c r="D25" s="50">
        <f t="shared" si="1"/>
        <v>0</v>
      </c>
      <c r="F25" s="74">
        <f t="shared" si="37"/>
        <v>45473</v>
      </c>
      <c r="G25" s="74"/>
      <c r="H25" s="74">
        <f t="shared" si="38"/>
        <v>45458</v>
      </c>
      <c r="I25" s="50">
        <f>+SUM(P24:P25,X24:X25,AL24:AL25,AE24:AE25,AR24:AR25,AX24:AX25,BE24:BE25,BK24:BK25,BR24:BR25,BX24:BX25,CE24:CE25,CL24:CL25,CR24:CR25,CX24:CX25,DD24:DD25,DK24:DK25,DR24:DR25,DY24:DY25,)</f>
        <v>39951513.100000001</v>
      </c>
      <c r="J25" s="50">
        <f>+SUM(R24:R25,Z24:Z25,AG24:AG25,AN24:AN25,AT24:AT25,AZ24:AZ25,BG24:BG25,BM24:BM25,BT24:BT25,BZ24:BZ25,CG24:CG25,CN24:CN25,CT24:CT25,CZ24:CZ25,DF24:DF25,DM24:DM25,DT24:DT25,EA24:EA25,)</f>
        <v>107426687.5</v>
      </c>
      <c r="K25" s="50">
        <f>+SUM(S24:S25,AA24:AA25,AH24:AH25,BA24:BA25,BN24:BN25,CA24:CA25,CH24:CH25,DG24:DG25,DN24:DN25,DU24:DU25,EB24:EB25,)</f>
        <v>127498486.90000001</v>
      </c>
      <c r="L25" s="50"/>
      <c r="M25" s="50">
        <f>SUM(I25:L25)</f>
        <v>274876687.5</v>
      </c>
      <c r="O25" s="74">
        <f t="shared" si="2"/>
        <v>45458</v>
      </c>
      <c r="P25" s="50">
        <v>0</v>
      </c>
      <c r="Q25" s="76"/>
      <c r="R25" s="50">
        <v>4750125</v>
      </c>
      <c r="S25" s="50">
        <v>0</v>
      </c>
      <c r="T25" s="50"/>
      <c r="U25" s="50">
        <f t="shared" si="3"/>
        <v>4750125</v>
      </c>
      <c r="W25" s="74">
        <f t="shared" si="4"/>
        <v>45458</v>
      </c>
      <c r="X25" s="50">
        <v>0</v>
      </c>
      <c r="Y25" s="76"/>
      <c r="Z25" s="50">
        <v>1460250</v>
      </c>
      <c r="AA25" s="50">
        <v>0</v>
      </c>
      <c r="AB25" s="50">
        <f t="shared" si="5"/>
        <v>1460250</v>
      </c>
      <c r="AD25" s="74">
        <f t="shared" si="6"/>
        <v>45458</v>
      </c>
      <c r="AE25" s="50">
        <v>0</v>
      </c>
      <c r="AF25" s="76"/>
      <c r="AG25" s="50">
        <v>3425625</v>
      </c>
      <c r="AH25" s="50">
        <v>0</v>
      </c>
      <c r="AI25" s="50">
        <f t="shared" si="7"/>
        <v>3425625</v>
      </c>
      <c r="AK25" s="74">
        <f t="shared" si="8"/>
        <v>45458</v>
      </c>
      <c r="AL25" s="50">
        <v>0</v>
      </c>
      <c r="AM25" s="76"/>
      <c r="AN25" s="50">
        <v>1655375</v>
      </c>
      <c r="AO25" s="50">
        <f t="shared" si="9"/>
        <v>1655375</v>
      </c>
      <c r="AQ25" s="74">
        <f t="shared" si="10"/>
        <v>45458</v>
      </c>
      <c r="AR25" s="50">
        <v>0</v>
      </c>
      <c r="AS25" s="76"/>
      <c r="AT25" s="50">
        <v>2426875</v>
      </c>
      <c r="AU25" s="50">
        <f t="shared" si="11"/>
        <v>2426875</v>
      </c>
      <c r="AW25" s="74">
        <f t="shared" si="12"/>
        <v>45458</v>
      </c>
      <c r="AX25" s="50">
        <v>0</v>
      </c>
      <c r="AY25" s="76"/>
      <c r="AZ25" s="50">
        <v>12885687.5</v>
      </c>
      <c r="BA25" s="50">
        <v>0</v>
      </c>
      <c r="BB25" s="50">
        <f t="shared" si="13"/>
        <v>12885687.5</v>
      </c>
      <c r="BC25" s="56"/>
      <c r="BD25" s="74">
        <f t="shared" si="14"/>
        <v>45458</v>
      </c>
      <c r="BE25" s="80"/>
      <c r="BF25" s="78"/>
      <c r="BG25" s="80"/>
      <c r="BI25" s="56"/>
      <c r="BJ25" s="74">
        <f t="shared" si="15"/>
        <v>45458</v>
      </c>
      <c r="BK25" s="50">
        <v>0</v>
      </c>
      <c r="BL25" s="76"/>
      <c r="BM25" s="50">
        <v>18269725</v>
      </c>
      <c r="BN25" s="50">
        <v>0</v>
      </c>
      <c r="BO25" s="50">
        <f t="shared" si="16"/>
        <v>18269725</v>
      </c>
      <c r="BP25" s="56"/>
      <c r="BQ25" s="74">
        <f t="shared" si="17"/>
        <v>45458</v>
      </c>
      <c r="BR25" s="50"/>
      <c r="BS25" s="76"/>
      <c r="BT25" s="50">
        <v>4176700</v>
      </c>
      <c r="BU25" s="50">
        <f t="shared" si="18"/>
        <v>4176700</v>
      </c>
      <c r="BV25" s="56"/>
      <c r="BW25" s="74">
        <f t="shared" si="19"/>
        <v>45458</v>
      </c>
      <c r="BX25" s="50">
        <v>9884423.7000000011</v>
      </c>
      <c r="BY25" s="76">
        <v>5.7000000000000002E-2</v>
      </c>
      <c r="BZ25" s="50">
        <v>2537162.5</v>
      </c>
      <c r="CA25" s="50">
        <v>13020576.299999999</v>
      </c>
      <c r="CB25" s="50">
        <f t="shared" si="20"/>
        <v>25442162.5</v>
      </c>
      <c r="CC25" s="50"/>
      <c r="CD25" s="74">
        <f t="shared" si="21"/>
        <v>45458</v>
      </c>
      <c r="CI25" s="50">
        <f t="shared" si="22"/>
        <v>0</v>
      </c>
      <c r="CJ25" s="74"/>
      <c r="CK25" s="74">
        <f t="shared" si="23"/>
        <v>45458</v>
      </c>
      <c r="CQ25" s="74">
        <f t="shared" si="24"/>
        <v>45458</v>
      </c>
      <c r="CR25" s="50">
        <v>7015000</v>
      </c>
      <c r="CS25" s="76">
        <v>5.5E-2</v>
      </c>
      <c r="CT25" s="50">
        <v>2061262.5</v>
      </c>
      <c r="CU25" s="50">
        <f t="shared" si="25"/>
        <v>9076262.5</v>
      </c>
      <c r="CW25" s="74">
        <f t="shared" si="26"/>
        <v>45458</v>
      </c>
      <c r="CX25" s="50"/>
      <c r="CY25" s="76"/>
      <c r="CZ25" s="50"/>
      <c r="DA25" s="50">
        <f t="shared" si="27"/>
        <v>0</v>
      </c>
      <c r="DC25" s="74">
        <f t="shared" si="28"/>
        <v>45458</v>
      </c>
      <c r="DD25" s="50">
        <v>3512930.85</v>
      </c>
      <c r="DE25" s="76">
        <v>6.25E-2</v>
      </c>
      <c r="DF25" s="50">
        <v>0</v>
      </c>
      <c r="DG25" s="50">
        <v>15792069.15</v>
      </c>
      <c r="DH25" s="50">
        <f t="shared" si="29"/>
        <v>19305000</v>
      </c>
      <c r="DJ25" s="74">
        <f t="shared" si="30"/>
        <v>45458</v>
      </c>
      <c r="DK25" s="50">
        <v>219791.94999999998</v>
      </c>
      <c r="DL25" s="76">
        <v>6.7000000000000004E-2</v>
      </c>
      <c r="DM25" s="50">
        <v>0</v>
      </c>
      <c r="DN25" s="50">
        <v>1365208.05</v>
      </c>
      <c r="DO25" s="50">
        <f t="shared" si="31"/>
        <v>1585000</v>
      </c>
      <c r="DQ25" s="74">
        <f t="shared" si="32"/>
        <v>45458</v>
      </c>
      <c r="DV25" s="50">
        <f t="shared" si="33"/>
        <v>0</v>
      </c>
      <c r="DX25" s="74">
        <f t="shared" si="34"/>
        <v>45458</v>
      </c>
      <c r="EC25" s="50">
        <f t="shared" si="35"/>
        <v>0</v>
      </c>
    </row>
    <row r="26" spans="2:133" x14ac:dyDescent="0.2">
      <c r="B26" s="74">
        <f t="shared" si="36"/>
        <v>47664</v>
      </c>
      <c r="C26" s="75">
        <f t="shared" si="0"/>
        <v>335242725</v>
      </c>
      <c r="D26" s="50">
        <f t="shared" si="1"/>
        <v>0</v>
      </c>
      <c r="F26" s="74">
        <f t="shared" si="37"/>
        <v>45657</v>
      </c>
      <c r="G26" s="74"/>
      <c r="H26" s="74">
        <f t="shared" si="38"/>
        <v>45641</v>
      </c>
      <c r="I26" s="50"/>
      <c r="O26" s="74">
        <f t="shared" si="2"/>
        <v>45641</v>
      </c>
      <c r="P26" s="50">
        <v>0</v>
      </c>
      <c r="Q26" s="76"/>
      <c r="R26" s="50">
        <v>4750125</v>
      </c>
      <c r="S26" s="50">
        <v>0</v>
      </c>
      <c r="T26" s="50"/>
      <c r="U26" s="50">
        <f t="shared" si="3"/>
        <v>4750125</v>
      </c>
      <c r="W26" s="74">
        <f t="shared" si="4"/>
        <v>45641</v>
      </c>
      <c r="X26" s="50">
        <v>0</v>
      </c>
      <c r="Y26" s="76"/>
      <c r="Z26" s="50">
        <v>1460250</v>
      </c>
      <c r="AA26" s="50">
        <v>0</v>
      </c>
      <c r="AB26" s="50">
        <f t="shared" si="5"/>
        <v>1460250</v>
      </c>
      <c r="AD26" s="74">
        <f t="shared" si="6"/>
        <v>45641</v>
      </c>
      <c r="AE26" s="50">
        <v>0</v>
      </c>
      <c r="AF26" s="76"/>
      <c r="AG26" s="50">
        <v>3425625</v>
      </c>
      <c r="AH26" s="50">
        <v>0</v>
      </c>
      <c r="AI26" s="50">
        <f t="shared" si="7"/>
        <v>3425625</v>
      </c>
      <c r="AK26" s="74">
        <f t="shared" si="8"/>
        <v>45641</v>
      </c>
      <c r="AL26" s="50">
        <v>0</v>
      </c>
      <c r="AM26" s="76"/>
      <c r="AN26" s="50">
        <v>1655375</v>
      </c>
      <c r="AO26" s="50">
        <f t="shared" si="9"/>
        <v>1655375</v>
      </c>
      <c r="AQ26" s="74">
        <f t="shared" si="10"/>
        <v>45641</v>
      </c>
      <c r="AR26" s="50">
        <v>0</v>
      </c>
      <c r="AS26" s="76"/>
      <c r="AT26" s="50">
        <v>2426875</v>
      </c>
      <c r="AU26" s="50">
        <f t="shared" si="11"/>
        <v>2426875</v>
      </c>
      <c r="AW26" s="74">
        <f t="shared" si="12"/>
        <v>45641</v>
      </c>
      <c r="AX26" s="50">
        <v>0</v>
      </c>
      <c r="AY26" s="76"/>
      <c r="AZ26" s="50">
        <v>12885687.5</v>
      </c>
      <c r="BA26" s="50">
        <v>0</v>
      </c>
      <c r="BB26" s="50">
        <f t="shared" si="13"/>
        <v>12885687.5</v>
      </c>
      <c r="BC26" s="56"/>
      <c r="BD26" s="74">
        <f t="shared" si="14"/>
        <v>45641</v>
      </c>
      <c r="BE26" s="82"/>
      <c r="BF26" s="78"/>
      <c r="BG26" s="79"/>
      <c r="BI26" s="56"/>
      <c r="BJ26" s="74">
        <f t="shared" si="15"/>
        <v>45641</v>
      </c>
      <c r="BK26" s="50">
        <v>0</v>
      </c>
      <c r="BL26" s="76"/>
      <c r="BM26" s="50">
        <v>18269725</v>
      </c>
      <c r="BN26" s="50">
        <v>0</v>
      </c>
      <c r="BO26" s="50">
        <f t="shared" si="16"/>
        <v>18269725</v>
      </c>
      <c r="BP26" s="56"/>
      <c r="BQ26" s="74">
        <f t="shared" si="17"/>
        <v>45641</v>
      </c>
      <c r="BR26" s="50"/>
      <c r="BS26" s="76"/>
      <c r="BT26" s="50">
        <v>4176700</v>
      </c>
      <c r="BU26" s="50">
        <f t="shared" si="18"/>
        <v>4176700</v>
      </c>
      <c r="BV26" s="56"/>
      <c r="BW26" s="74">
        <f t="shared" si="19"/>
        <v>45641</v>
      </c>
      <c r="BX26" s="50">
        <v>3988530</v>
      </c>
      <c r="BY26" s="76">
        <v>5.8200000000000002E-2</v>
      </c>
      <c r="BZ26" s="50">
        <v>1884370</v>
      </c>
      <c r="CA26" s="50">
        <v>50611470</v>
      </c>
      <c r="CB26" s="50">
        <f t="shared" si="20"/>
        <v>56484370</v>
      </c>
      <c r="CC26" s="50"/>
      <c r="CD26" s="74">
        <f t="shared" si="21"/>
        <v>45641</v>
      </c>
      <c r="CI26" s="50">
        <f t="shared" si="22"/>
        <v>0</v>
      </c>
      <c r="CJ26" s="74"/>
      <c r="CK26" s="74">
        <f t="shared" si="23"/>
        <v>45641</v>
      </c>
      <c r="CQ26" s="74">
        <f t="shared" si="24"/>
        <v>45641</v>
      </c>
      <c r="CR26" s="50">
        <v>4960000</v>
      </c>
      <c r="CS26" s="76">
        <v>5.5E-2</v>
      </c>
      <c r="CT26" s="50">
        <v>1868350</v>
      </c>
      <c r="CU26" s="50">
        <f t="shared" si="25"/>
        <v>6828350</v>
      </c>
      <c r="CW26" s="74">
        <f t="shared" si="26"/>
        <v>45641</v>
      </c>
      <c r="DA26" s="50">
        <f t="shared" si="27"/>
        <v>0</v>
      </c>
      <c r="DC26" s="74">
        <f t="shared" si="28"/>
        <v>45641</v>
      </c>
      <c r="DD26" s="50">
        <v>8968071.25</v>
      </c>
      <c r="DE26" s="76">
        <v>6.25E-2</v>
      </c>
      <c r="DF26" s="50">
        <v>0</v>
      </c>
      <c r="DG26" s="50">
        <v>41856928.75</v>
      </c>
      <c r="DH26" s="50">
        <f t="shared" si="29"/>
        <v>50825000</v>
      </c>
      <c r="DJ26" s="74">
        <f t="shared" si="30"/>
        <v>45641</v>
      </c>
      <c r="DK26" s="50"/>
      <c r="DL26" s="76"/>
      <c r="DM26" s="50">
        <v>0</v>
      </c>
      <c r="DN26" s="50">
        <v>0</v>
      </c>
      <c r="DO26" s="50">
        <f t="shared" si="31"/>
        <v>0</v>
      </c>
      <c r="DQ26" s="74">
        <f t="shared" si="32"/>
        <v>45641</v>
      </c>
      <c r="DV26" s="50">
        <f t="shared" si="33"/>
        <v>0</v>
      </c>
      <c r="DX26" s="74">
        <f t="shared" si="34"/>
        <v>45641</v>
      </c>
      <c r="EC26" s="50">
        <f t="shared" si="35"/>
        <v>0</v>
      </c>
    </row>
    <row r="27" spans="2:133" x14ac:dyDescent="0.2">
      <c r="B27" s="74">
        <f t="shared" si="36"/>
        <v>48029</v>
      </c>
      <c r="C27" s="75">
        <f t="shared" si="0"/>
        <v>347246850</v>
      </c>
      <c r="D27" s="50">
        <f t="shared" si="1"/>
        <v>0</v>
      </c>
      <c r="F27" s="74">
        <f t="shared" si="37"/>
        <v>45838</v>
      </c>
      <c r="G27" s="74"/>
      <c r="H27" s="74">
        <f t="shared" si="38"/>
        <v>45823</v>
      </c>
      <c r="I27" s="50">
        <f>+SUM(P26:P27,X26:X27,AL26:AL27,AE26:AE27,AR26:AR27,AX26:AX27,BE26:BE27,BK26:BK27,BR26:BR27,BX26:BX27,CE26:CE27,CL26:CL27,CR26:CR27,CX26:CX27,DD26:DD27,DK26:DK27,DR26:DR27,DY26:DY27,)</f>
        <v>42220150.449999996</v>
      </c>
      <c r="J27" s="50">
        <f>+SUM(R26:R27,Z26:Z27,AG26:AG27,AN26:AN27,AT26:AT27,AZ26:AZ27,BG26:BG27,BM26:BM27,BT26:BT27,BZ26:BZ27,CG26:CG27,CN26:CN27,CT26:CT27,CZ26:CZ27,DF26:DF27,DM26:DM27,DT26:DT27,EA26:EA27,)</f>
        <v>105469765</v>
      </c>
      <c r="K27" s="50">
        <f>+SUM(S26:S27,AA26:AA27,AH26:AH27,BA26:BA27,BN26:BN27,CA26:CA27,CH26:CH27,DG26:DG27,DN26:DN27,DU26:DU27,EB26:EB27,)</f>
        <v>127179849.55000001</v>
      </c>
      <c r="L27" s="50"/>
      <c r="M27" s="50">
        <f>SUM(I27:L27)</f>
        <v>274869765</v>
      </c>
      <c r="O27" s="74">
        <f t="shared" si="2"/>
        <v>45823</v>
      </c>
      <c r="P27" s="50">
        <v>0</v>
      </c>
      <c r="Q27" s="76"/>
      <c r="R27" s="50">
        <v>4750125</v>
      </c>
      <c r="S27" s="50">
        <v>0</v>
      </c>
      <c r="T27" s="50"/>
      <c r="U27" s="50">
        <f t="shared" si="3"/>
        <v>4750125</v>
      </c>
      <c r="W27" s="74">
        <f t="shared" si="4"/>
        <v>45823</v>
      </c>
      <c r="X27" s="50">
        <v>0</v>
      </c>
      <c r="Y27" s="76"/>
      <c r="Z27" s="50">
        <v>1460250</v>
      </c>
      <c r="AA27" s="50">
        <v>0</v>
      </c>
      <c r="AB27" s="50">
        <f t="shared" si="5"/>
        <v>1460250</v>
      </c>
      <c r="AD27" s="74">
        <f t="shared" si="6"/>
        <v>45823</v>
      </c>
      <c r="AE27" s="50">
        <v>0</v>
      </c>
      <c r="AF27" s="76"/>
      <c r="AG27" s="50">
        <v>3425625</v>
      </c>
      <c r="AH27" s="50">
        <v>0</v>
      </c>
      <c r="AI27" s="50">
        <f t="shared" si="7"/>
        <v>3425625</v>
      </c>
      <c r="AK27" s="74">
        <f t="shared" si="8"/>
        <v>45823</v>
      </c>
      <c r="AL27" s="50">
        <v>0</v>
      </c>
      <c r="AM27" s="76"/>
      <c r="AN27" s="50">
        <v>1655375</v>
      </c>
      <c r="AO27" s="50">
        <f t="shared" si="9"/>
        <v>1655375</v>
      </c>
      <c r="AQ27" s="74">
        <f t="shared" si="10"/>
        <v>45823</v>
      </c>
      <c r="AR27" s="50">
        <v>0</v>
      </c>
      <c r="AS27" s="76"/>
      <c r="AT27" s="50">
        <v>2426875</v>
      </c>
      <c r="AU27" s="50">
        <f t="shared" si="11"/>
        <v>2426875</v>
      </c>
      <c r="AW27" s="74">
        <f t="shared" si="12"/>
        <v>45823</v>
      </c>
      <c r="AX27" s="50">
        <v>0</v>
      </c>
      <c r="AY27" s="76"/>
      <c r="AZ27" s="50">
        <v>12885687.5</v>
      </c>
      <c r="BA27" s="50">
        <v>0</v>
      </c>
      <c r="BB27" s="50">
        <f t="shared" si="13"/>
        <v>12885687.5</v>
      </c>
      <c r="BC27" s="56"/>
      <c r="BD27" s="74">
        <f t="shared" si="14"/>
        <v>45823</v>
      </c>
      <c r="BE27" s="82"/>
      <c r="BF27" s="78"/>
      <c r="BG27" s="79"/>
      <c r="BI27" s="56"/>
      <c r="BJ27" s="74">
        <f t="shared" si="15"/>
        <v>45823</v>
      </c>
      <c r="BK27" s="50">
        <v>0</v>
      </c>
      <c r="BL27" s="76"/>
      <c r="BM27" s="50">
        <v>18269725</v>
      </c>
      <c r="BN27" s="50">
        <v>0</v>
      </c>
      <c r="BO27" s="50">
        <f t="shared" si="16"/>
        <v>18269725</v>
      </c>
      <c r="BP27" s="56"/>
      <c r="BQ27" s="74">
        <f t="shared" si="17"/>
        <v>45823</v>
      </c>
      <c r="BR27" s="50"/>
      <c r="BS27" s="76"/>
      <c r="BT27" s="50">
        <v>4176700</v>
      </c>
      <c r="BU27" s="50">
        <f t="shared" si="18"/>
        <v>4176700</v>
      </c>
      <c r="BV27" s="56"/>
      <c r="BW27" s="74">
        <f t="shared" si="19"/>
        <v>45823</v>
      </c>
      <c r="BX27" s="50">
        <v>13483467.300000001</v>
      </c>
      <c r="BY27" s="76">
        <v>5.7000000000000002E-2</v>
      </c>
      <c r="BZ27" s="50">
        <v>1884370</v>
      </c>
      <c r="CA27" s="50">
        <v>17761532.699999999</v>
      </c>
      <c r="CB27" s="50">
        <f t="shared" si="20"/>
        <v>33129370</v>
      </c>
      <c r="CC27" s="50"/>
      <c r="CD27" s="74">
        <f t="shared" si="21"/>
        <v>45823</v>
      </c>
      <c r="CI27" s="50">
        <f t="shared" si="22"/>
        <v>0</v>
      </c>
      <c r="CJ27" s="74"/>
      <c r="CK27" s="74">
        <f t="shared" si="23"/>
        <v>45823</v>
      </c>
      <c r="CQ27" s="74">
        <f t="shared" si="24"/>
        <v>45823</v>
      </c>
      <c r="CR27" s="50">
        <v>7400000</v>
      </c>
      <c r="CS27" s="76">
        <v>5.5E-2</v>
      </c>
      <c r="CT27" s="50">
        <v>1731950</v>
      </c>
      <c r="CU27" s="50">
        <f t="shared" si="25"/>
        <v>9131950</v>
      </c>
      <c r="CW27" s="74">
        <f t="shared" si="26"/>
        <v>45823</v>
      </c>
      <c r="DA27" s="50">
        <f t="shared" si="27"/>
        <v>0</v>
      </c>
      <c r="DC27" s="74">
        <f t="shared" si="28"/>
        <v>45823</v>
      </c>
      <c r="DD27" s="50">
        <v>3214301.35</v>
      </c>
      <c r="DE27" s="76">
        <v>6.25E-2</v>
      </c>
      <c r="DF27" s="50">
        <v>0</v>
      </c>
      <c r="DG27" s="50">
        <v>15570698.65</v>
      </c>
      <c r="DH27" s="50">
        <f t="shared" si="29"/>
        <v>18785000</v>
      </c>
      <c r="DJ27" s="74">
        <f t="shared" si="30"/>
        <v>45823</v>
      </c>
      <c r="DK27" s="50">
        <v>205780.55000000002</v>
      </c>
      <c r="DL27" s="76">
        <v>6.7000000000000004E-2</v>
      </c>
      <c r="DM27" s="50">
        <v>0</v>
      </c>
      <c r="DN27" s="50">
        <v>1379219.45</v>
      </c>
      <c r="DO27" s="50">
        <f t="shared" si="31"/>
        <v>1585000</v>
      </c>
      <c r="DQ27" s="74">
        <f t="shared" si="32"/>
        <v>45823</v>
      </c>
      <c r="DV27" s="50">
        <f t="shared" si="33"/>
        <v>0</v>
      </c>
      <c r="DX27" s="74">
        <f t="shared" si="34"/>
        <v>45823</v>
      </c>
      <c r="EC27" s="50">
        <f t="shared" si="35"/>
        <v>0</v>
      </c>
    </row>
    <row r="28" spans="2:133" x14ac:dyDescent="0.2">
      <c r="B28" s="74">
        <f t="shared" si="36"/>
        <v>48395</v>
      </c>
      <c r="C28" s="75">
        <f t="shared" si="0"/>
        <v>347234852.5</v>
      </c>
      <c r="D28" s="50">
        <f t="shared" si="1"/>
        <v>0</v>
      </c>
      <c r="F28" s="74">
        <f t="shared" si="37"/>
        <v>46022</v>
      </c>
      <c r="G28" s="74"/>
      <c r="H28" s="74">
        <f t="shared" si="38"/>
        <v>46006</v>
      </c>
      <c r="I28" s="50"/>
      <c r="O28" s="74">
        <f t="shared" si="2"/>
        <v>46006</v>
      </c>
      <c r="P28" s="50">
        <v>0</v>
      </c>
      <c r="Q28" s="76"/>
      <c r="R28" s="50">
        <v>4750125</v>
      </c>
      <c r="S28" s="50">
        <v>0</v>
      </c>
      <c r="T28" s="50"/>
      <c r="U28" s="50">
        <f t="shared" si="3"/>
        <v>4750125</v>
      </c>
      <c r="W28" s="74">
        <f t="shared" si="4"/>
        <v>46006</v>
      </c>
      <c r="X28" s="50">
        <v>5610000</v>
      </c>
      <c r="Y28" s="76">
        <v>0.05</v>
      </c>
      <c r="Z28" s="50">
        <v>1460250</v>
      </c>
      <c r="AA28" s="50">
        <v>0</v>
      </c>
      <c r="AB28" s="50">
        <f t="shared" si="5"/>
        <v>7070250.0499999998</v>
      </c>
      <c r="AD28" s="74">
        <f t="shared" si="6"/>
        <v>46006</v>
      </c>
      <c r="AE28" s="50">
        <v>0</v>
      </c>
      <c r="AF28" s="76"/>
      <c r="AG28" s="50">
        <v>3425625</v>
      </c>
      <c r="AH28" s="50">
        <v>0</v>
      </c>
      <c r="AI28" s="50">
        <f t="shared" si="7"/>
        <v>3425625</v>
      </c>
      <c r="AK28" s="74">
        <f t="shared" si="8"/>
        <v>46006</v>
      </c>
      <c r="AL28" s="50">
        <v>0</v>
      </c>
      <c r="AM28" s="76"/>
      <c r="AN28" s="50">
        <v>1655375</v>
      </c>
      <c r="AO28" s="50">
        <f t="shared" si="9"/>
        <v>1655375</v>
      </c>
      <c r="AQ28" s="74">
        <f t="shared" si="10"/>
        <v>46006</v>
      </c>
      <c r="AR28" s="50">
        <v>0</v>
      </c>
      <c r="AS28" s="76"/>
      <c r="AT28" s="50">
        <v>2426875</v>
      </c>
      <c r="AU28" s="50">
        <f t="shared" si="11"/>
        <v>2426875</v>
      </c>
      <c r="AW28" s="74">
        <f t="shared" si="12"/>
        <v>46006</v>
      </c>
      <c r="AX28" s="50">
        <v>0</v>
      </c>
      <c r="AY28" s="76"/>
      <c r="AZ28" s="50">
        <v>12885687.5</v>
      </c>
      <c r="BA28" s="50">
        <v>0</v>
      </c>
      <c r="BB28" s="50">
        <f t="shared" si="13"/>
        <v>12885687.5</v>
      </c>
      <c r="BC28" s="56"/>
      <c r="BD28" s="74">
        <f t="shared" si="14"/>
        <v>46006</v>
      </c>
      <c r="BF28" s="76"/>
      <c r="BI28" s="56"/>
      <c r="BJ28" s="74">
        <f t="shared" si="15"/>
        <v>46006</v>
      </c>
      <c r="BK28" s="50">
        <v>0</v>
      </c>
      <c r="BL28" s="76"/>
      <c r="BM28" s="50">
        <v>18269725</v>
      </c>
      <c r="BN28" s="50">
        <v>0</v>
      </c>
      <c r="BO28" s="50">
        <f t="shared" si="16"/>
        <v>18269725</v>
      </c>
      <c r="BP28" s="56"/>
      <c r="BQ28" s="74">
        <f t="shared" si="17"/>
        <v>46006</v>
      </c>
      <c r="BR28" s="50"/>
      <c r="BS28" s="76"/>
      <c r="BT28" s="50">
        <v>4176700</v>
      </c>
      <c r="BU28" s="50">
        <f t="shared" si="18"/>
        <v>4176700</v>
      </c>
      <c r="BV28" s="56"/>
      <c r="BW28" s="74">
        <f t="shared" si="19"/>
        <v>46006</v>
      </c>
      <c r="BX28" s="50">
        <v>4186644</v>
      </c>
      <c r="BY28" s="76">
        <v>5.8500000000000003E-2</v>
      </c>
      <c r="BZ28" s="50">
        <v>993887.5</v>
      </c>
      <c r="CA28" s="50">
        <v>60213356</v>
      </c>
      <c r="CB28" s="50">
        <f t="shared" si="20"/>
        <v>65393887.5</v>
      </c>
      <c r="CC28" s="50"/>
      <c r="CD28" s="74">
        <f t="shared" si="21"/>
        <v>46006</v>
      </c>
      <c r="CI28" s="50">
        <f t="shared" si="22"/>
        <v>0</v>
      </c>
      <c r="CJ28" s="74"/>
      <c r="CK28" s="74">
        <f t="shared" si="23"/>
        <v>46006</v>
      </c>
      <c r="CQ28" s="74">
        <f t="shared" si="24"/>
        <v>46006</v>
      </c>
      <c r="CR28" s="50">
        <v>5235000</v>
      </c>
      <c r="CS28" s="76">
        <v>5.5E-2</v>
      </c>
      <c r="CT28" s="50">
        <v>1528450</v>
      </c>
      <c r="CU28" s="50">
        <f t="shared" si="25"/>
        <v>6763450</v>
      </c>
      <c r="CW28" s="74">
        <f t="shared" si="26"/>
        <v>46006</v>
      </c>
      <c r="DA28" s="50">
        <f t="shared" si="27"/>
        <v>0</v>
      </c>
      <c r="DC28" s="74">
        <f t="shared" si="28"/>
        <v>46006</v>
      </c>
      <c r="DH28" s="50">
        <f t="shared" si="29"/>
        <v>0</v>
      </c>
      <c r="DJ28" s="74">
        <f t="shared" si="30"/>
        <v>46006</v>
      </c>
      <c r="DK28" s="50"/>
      <c r="DL28" s="76"/>
      <c r="DM28" s="50">
        <v>0</v>
      </c>
      <c r="DN28" s="50">
        <v>0</v>
      </c>
      <c r="DO28" s="50">
        <f t="shared" si="31"/>
        <v>0</v>
      </c>
      <c r="DQ28" s="74">
        <f t="shared" si="32"/>
        <v>46006</v>
      </c>
      <c r="DV28" s="50">
        <f t="shared" si="33"/>
        <v>0</v>
      </c>
      <c r="DX28" s="74">
        <f t="shared" si="34"/>
        <v>46006</v>
      </c>
      <c r="EC28" s="50">
        <f t="shared" si="35"/>
        <v>0</v>
      </c>
    </row>
    <row r="29" spans="2:133" x14ac:dyDescent="0.2">
      <c r="B29" s="74">
        <f t="shared" si="36"/>
        <v>48760</v>
      </c>
      <c r="C29" s="75">
        <f t="shared" si="0"/>
        <v>347249477.5</v>
      </c>
      <c r="D29" s="50">
        <f t="shared" si="1"/>
        <v>0</v>
      </c>
      <c r="F29" s="74">
        <f t="shared" si="37"/>
        <v>46203</v>
      </c>
      <c r="G29" s="74"/>
      <c r="H29" s="74">
        <f t="shared" si="38"/>
        <v>46188</v>
      </c>
      <c r="I29" s="50">
        <f>+SUM(P28:P29,X28:X29,AL28:AL29,AE28:AE29,AR28:AR29,AX28:AX29,BE28:BE29,BK28:BK29,BR28:BR29,BX28:BX29,CE28:CE29,CL28:CL29,CR28:CR29,CX28:CX29,DD28:DD29,DK28:DK29,DR28:DR29,DY28:DY29,)</f>
        <v>61079129.400000006</v>
      </c>
      <c r="J29" s="50">
        <f>+SUM(R28:R29,Z28:Z29,AG28:AG29,AN28:AN29,AT28:AT29,AZ28:AZ29,BG28:BG29,BM28:BM29,BT28:BT29,BZ28:BZ29,CG28:CG29,CN28:CN29,CT28:CT29,CZ28:CZ29,DF28:DF29,DM28:DM29,DT28:DT29,EA28:EA29,)</f>
        <v>102861187.5</v>
      </c>
      <c r="K29" s="50">
        <f>+SUM(S28:S29,AA28:AA29,AH28:AH29,BA28:BA29,BN28:BN29,CA28:CA29,CH28:CH29,DG28:DG29,DN28:DN29,DU28:DU29,EB28:EB29,)</f>
        <v>112065870.60000001</v>
      </c>
      <c r="L29" s="50"/>
      <c r="M29" s="50">
        <f>SUM(I29:L29)</f>
        <v>276006187.5</v>
      </c>
      <c r="O29" s="74">
        <f t="shared" si="2"/>
        <v>46188</v>
      </c>
      <c r="P29" s="50">
        <v>0</v>
      </c>
      <c r="Q29" s="76"/>
      <c r="R29" s="50">
        <v>4750125</v>
      </c>
      <c r="S29" s="50">
        <v>0</v>
      </c>
      <c r="T29" s="50"/>
      <c r="U29" s="50">
        <f t="shared" si="3"/>
        <v>4750125</v>
      </c>
      <c r="W29" s="74">
        <f t="shared" si="4"/>
        <v>46188</v>
      </c>
      <c r="X29" s="50">
        <v>0</v>
      </c>
      <c r="Y29" s="76"/>
      <c r="Z29" s="50">
        <v>1320000</v>
      </c>
      <c r="AA29" s="50">
        <v>0</v>
      </c>
      <c r="AB29" s="50">
        <f t="shared" si="5"/>
        <v>1320000</v>
      </c>
      <c r="AD29" s="74">
        <f t="shared" si="6"/>
        <v>46188</v>
      </c>
      <c r="AE29" s="50">
        <v>0</v>
      </c>
      <c r="AF29" s="76"/>
      <c r="AG29" s="50">
        <v>3425625</v>
      </c>
      <c r="AH29" s="50">
        <v>0</v>
      </c>
      <c r="AI29" s="50">
        <f t="shared" si="7"/>
        <v>3425625</v>
      </c>
      <c r="AK29" s="74">
        <f t="shared" si="8"/>
        <v>46188</v>
      </c>
      <c r="AL29" s="50">
        <v>0</v>
      </c>
      <c r="AM29" s="76"/>
      <c r="AN29" s="50">
        <v>1655375</v>
      </c>
      <c r="AO29" s="50">
        <f t="shared" si="9"/>
        <v>1655375</v>
      </c>
      <c r="AQ29" s="74">
        <f t="shared" si="10"/>
        <v>46188</v>
      </c>
      <c r="AR29" s="50">
        <v>0</v>
      </c>
      <c r="AS29" s="76"/>
      <c r="AT29" s="50">
        <v>2426875</v>
      </c>
      <c r="AU29" s="50">
        <f t="shared" si="11"/>
        <v>2426875</v>
      </c>
      <c r="AW29" s="74">
        <f t="shared" si="12"/>
        <v>46188</v>
      </c>
      <c r="AX29" s="50">
        <v>0</v>
      </c>
      <c r="AY29" s="76"/>
      <c r="AZ29" s="50">
        <v>12885687.5</v>
      </c>
      <c r="BA29" s="50">
        <v>0</v>
      </c>
      <c r="BB29" s="50">
        <f t="shared" si="13"/>
        <v>12885687.5</v>
      </c>
      <c r="BC29" s="56"/>
      <c r="BD29" s="74">
        <f t="shared" si="14"/>
        <v>46188</v>
      </c>
      <c r="BF29" s="76"/>
      <c r="BI29" s="56"/>
      <c r="BJ29" s="74">
        <f t="shared" si="15"/>
        <v>46188</v>
      </c>
      <c r="BK29" s="50">
        <v>21747940.600000001</v>
      </c>
      <c r="BL29" s="76">
        <v>5.7000000000000002E-2</v>
      </c>
      <c r="BM29" s="50">
        <v>18269725</v>
      </c>
      <c r="BN29" s="50">
        <v>30687059.399999999</v>
      </c>
      <c r="BO29" s="50">
        <f t="shared" si="16"/>
        <v>70704725</v>
      </c>
      <c r="BP29" s="56"/>
      <c r="BQ29" s="74">
        <f t="shared" si="17"/>
        <v>46188</v>
      </c>
      <c r="BR29" s="50"/>
      <c r="BS29" s="76"/>
      <c r="BT29" s="50">
        <v>4176700</v>
      </c>
      <c r="BU29" s="50">
        <f t="shared" si="18"/>
        <v>4176700</v>
      </c>
      <c r="BV29" s="56"/>
      <c r="BW29" s="74">
        <f t="shared" si="19"/>
        <v>46188</v>
      </c>
      <c r="BX29" s="50">
        <v>13914756.800000001</v>
      </c>
      <c r="BY29" s="76">
        <v>5.7500000000000002E-2</v>
      </c>
      <c r="BZ29" s="50">
        <v>993887.5</v>
      </c>
      <c r="CA29" s="50">
        <v>18565243.199999999</v>
      </c>
      <c r="CB29" s="50">
        <f t="shared" si="20"/>
        <v>33473887.5</v>
      </c>
      <c r="CC29" s="50"/>
      <c r="CD29" s="74">
        <f t="shared" si="21"/>
        <v>46188</v>
      </c>
      <c r="CI29" s="50">
        <f t="shared" si="22"/>
        <v>0</v>
      </c>
      <c r="CJ29" s="74"/>
      <c r="CK29" s="74">
        <f t="shared" si="23"/>
        <v>46188</v>
      </c>
      <c r="CQ29" s="74">
        <f t="shared" si="24"/>
        <v>46188</v>
      </c>
      <c r="CR29" s="50">
        <v>10025000</v>
      </c>
      <c r="CS29" s="76">
        <v>5.5E-2</v>
      </c>
      <c r="CT29" s="50">
        <v>1384487.5</v>
      </c>
      <c r="CU29" s="50">
        <f t="shared" si="25"/>
        <v>11409487.5</v>
      </c>
      <c r="CW29" s="74">
        <f t="shared" si="26"/>
        <v>46188</v>
      </c>
      <c r="DA29" s="50">
        <f t="shared" si="27"/>
        <v>0</v>
      </c>
      <c r="DC29" s="74">
        <f t="shared" si="28"/>
        <v>46188</v>
      </c>
      <c r="DH29" s="50">
        <f t="shared" si="29"/>
        <v>0</v>
      </c>
      <c r="DJ29" s="74">
        <f t="shared" si="30"/>
        <v>46188</v>
      </c>
      <c r="DK29" s="50">
        <v>359788</v>
      </c>
      <c r="DL29" s="76">
        <v>6.7000000000000004E-2</v>
      </c>
      <c r="DM29" s="50">
        <v>0</v>
      </c>
      <c r="DN29" s="50">
        <v>2600212</v>
      </c>
      <c r="DO29" s="50">
        <f t="shared" si="31"/>
        <v>2960000</v>
      </c>
      <c r="DQ29" s="74">
        <f t="shared" si="32"/>
        <v>46188</v>
      </c>
      <c r="DV29" s="50">
        <f t="shared" si="33"/>
        <v>0</v>
      </c>
      <c r="DX29" s="74">
        <f t="shared" si="34"/>
        <v>46188</v>
      </c>
      <c r="EC29" s="50">
        <f t="shared" si="35"/>
        <v>0</v>
      </c>
    </row>
    <row r="30" spans="2:133" x14ac:dyDescent="0.2">
      <c r="B30" s="74">
        <f t="shared" si="36"/>
        <v>49125</v>
      </c>
      <c r="C30" s="75">
        <f t="shared" si="0"/>
        <v>347237102.5</v>
      </c>
      <c r="D30" s="50">
        <f t="shared" si="1"/>
        <v>0</v>
      </c>
      <c r="F30" s="74">
        <f t="shared" si="37"/>
        <v>46387</v>
      </c>
      <c r="G30" s="74"/>
      <c r="H30" s="74">
        <f t="shared" si="38"/>
        <v>46371</v>
      </c>
      <c r="I30" s="50"/>
      <c r="O30" s="74">
        <f t="shared" si="2"/>
        <v>46371</v>
      </c>
      <c r="P30" s="50">
        <v>0</v>
      </c>
      <c r="Q30" s="76"/>
      <c r="R30" s="50">
        <v>4750125</v>
      </c>
      <c r="S30" s="50">
        <v>0</v>
      </c>
      <c r="T30" s="50"/>
      <c r="U30" s="50">
        <f t="shared" si="3"/>
        <v>4750125</v>
      </c>
      <c r="W30" s="74">
        <f t="shared" si="4"/>
        <v>46371</v>
      </c>
      <c r="X30" s="50">
        <v>16325000</v>
      </c>
      <c r="Y30" s="76">
        <v>0.05</v>
      </c>
      <c r="Z30" s="50">
        <v>1320000</v>
      </c>
      <c r="AA30" s="50">
        <v>0</v>
      </c>
      <c r="AB30" s="50">
        <f t="shared" si="5"/>
        <v>17645000.050000001</v>
      </c>
      <c r="AD30" s="74">
        <f t="shared" si="6"/>
        <v>46371</v>
      </c>
      <c r="AE30" s="50">
        <v>0</v>
      </c>
      <c r="AF30" s="76"/>
      <c r="AG30" s="50">
        <v>3425625</v>
      </c>
      <c r="AH30" s="50">
        <v>0</v>
      </c>
      <c r="AI30" s="50">
        <f t="shared" si="7"/>
        <v>3425625</v>
      </c>
      <c r="AK30" s="74">
        <f t="shared" si="8"/>
        <v>46371</v>
      </c>
      <c r="AL30" s="50">
        <v>0</v>
      </c>
      <c r="AM30" s="76"/>
      <c r="AN30" s="50">
        <v>1655375</v>
      </c>
      <c r="AO30" s="50">
        <f t="shared" si="9"/>
        <v>1655375</v>
      </c>
      <c r="AQ30" s="74">
        <f t="shared" si="10"/>
        <v>46371</v>
      </c>
      <c r="AR30" s="50">
        <v>0</v>
      </c>
      <c r="AS30" s="76"/>
      <c r="AT30" s="50">
        <v>2426875</v>
      </c>
      <c r="AU30" s="50">
        <f t="shared" si="11"/>
        <v>2426875</v>
      </c>
      <c r="AW30" s="74">
        <f t="shared" si="12"/>
        <v>46371</v>
      </c>
      <c r="AX30" s="50">
        <v>47570000</v>
      </c>
      <c r="AY30" s="76">
        <v>0.05</v>
      </c>
      <c r="AZ30" s="50">
        <v>12885687.5</v>
      </c>
      <c r="BA30" s="50">
        <v>0</v>
      </c>
      <c r="BB30" s="50">
        <f t="shared" si="13"/>
        <v>60455687.5</v>
      </c>
      <c r="BC30" s="56"/>
      <c r="BD30" s="74">
        <f t="shared" si="14"/>
        <v>46371</v>
      </c>
      <c r="BF30" s="76"/>
      <c r="BI30" s="56"/>
      <c r="BJ30" s="74">
        <f t="shared" si="15"/>
        <v>46371</v>
      </c>
      <c r="BK30" s="50">
        <v>0</v>
      </c>
      <c r="BL30" s="76"/>
      <c r="BM30" s="50">
        <v>18269725</v>
      </c>
      <c r="BN30" s="50">
        <v>0</v>
      </c>
      <c r="BO30" s="50">
        <f t="shared" si="16"/>
        <v>18269725</v>
      </c>
      <c r="BP30" s="56"/>
      <c r="BQ30" s="74">
        <f t="shared" si="17"/>
        <v>46371</v>
      </c>
      <c r="BR30" s="50"/>
      <c r="BS30" s="76"/>
      <c r="BT30" s="50">
        <v>4176700</v>
      </c>
      <c r="BU30" s="50">
        <f t="shared" si="18"/>
        <v>4176700</v>
      </c>
      <c r="BV30" s="56"/>
      <c r="BW30" s="74">
        <f t="shared" si="19"/>
        <v>46371</v>
      </c>
      <c r="BX30" s="50">
        <v>2409290.4</v>
      </c>
      <c r="BY30" s="76">
        <v>5.8599999999999999E-2</v>
      </c>
      <c r="BZ30" s="50">
        <v>60087.5</v>
      </c>
      <c r="CA30" s="50">
        <v>39230709.600000001</v>
      </c>
      <c r="CB30" s="50">
        <f t="shared" si="20"/>
        <v>41700087.5</v>
      </c>
      <c r="CC30" s="50"/>
      <c r="CD30" s="74">
        <f t="shared" si="21"/>
        <v>46371</v>
      </c>
      <c r="CI30" s="50">
        <f t="shared" si="22"/>
        <v>0</v>
      </c>
      <c r="CJ30" s="74"/>
      <c r="CK30" s="74">
        <f t="shared" si="23"/>
        <v>46371</v>
      </c>
      <c r="CQ30" s="74">
        <f t="shared" si="24"/>
        <v>46371</v>
      </c>
      <c r="CR30" s="50">
        <v>5530000</v>
      </c>
      <c r="CS30" s="76">
        <v>5.5E-2</v>
      </c>
      <c r="CT30" s="50">
        <v>1108800</v>
      </c>
      <c r="CU30" s="50">
        <f t="shared" si="25"/>
        <v>6638800</v>
      </c>
      <c r="CW30" s="74">
        <f t="shared" si="26"/>
        <v>46371</v>
      </c>
      <c r="DA30" s="50">
        <f t="shared" si="27"/>
        <v>0</v>
      </c>
      <c r="DC30" s="74">
        <f t="shared" si="28"/>
        <v>46371</v>
      </c>
      <c r="DH30" s="50">
        <f t="shared" si="29"/>
        <v>0</v>
      </c>
      <c r="DJ30" s="74">
        <f t="shared" si="30"/>
        <v>46371</v>
      </c>
      <c r="DK30" s="50"/>
      <c r="DL30" s="76"/>
      <c r="DM30" s="50">
        <v>0</v>
      </c>
      <c r="DN30" s="50">
        <v>0</v>
      </c>
      <c r="DO30" s="50">
        <f t="shared" si="31"/>
        <v>0</v>
      </c>
      <c r="DQ30" s="74">
        <f t="shared" si="32"/>
        <v>46371</v>
      </c>
      <c r="DV30" s="50">
        <f t="shared" si="33"/>
        <v>0</v>
      </c>
      <c r="DX30" s="74">
        <f t="shared" si="34"/>
        <v>46371</v>
      </c>
      <c r="EC30" s="50">
        <f t="shared" si="35"/>
        <v>0</v>
      </c>
    </row>
    <row r="31" spans="2:133" x14ac:dyDescent="0.2">
      <c r="B31" s="74">
        <f t="shared" si="36"/>
        <v>49490</v>
      </c>
      <c r="C31" s="75">
        <f t="shared" si="0"/>
        <v>347247477.5</v>
      </c>
      <c r="D31" s="50">
        <f t="shared" si="1"/>
        <v>0</v>
      </c>
      <c r="F31" s="74">
        <f t="shared" si="37"/>
        <v>46568</v>
      </c>
      <c r="G31" s="74"/>
      <c r="H31" s="74">
        <f t="shared" si="38"/>
        <v>46553</v>
      </c>
      <c r="I31" s="50">
        <f>+SUM(P30:P31,X30:X31,AL30:AL31,AE30:AE31,AR30:AR31,AX30:AX31,BE30:BE31,BK30:BK31,BR30:BR31,BX30:BX31,CE30:CE31,CL30:CL31,CR30:CR31,CX30:CX31,DD30:DD31,DK30:DK31,DR30:DR31,DY30:DY31,)</f>
        <v>108269224.50000001</v>
      </c>
      <c r="J31" s="50">
        <f>+SUM(R30:R31,Z30:Z31,AG30:AG31,AN30:AN31,AT30:AT31,AZ30:AZ31,BG30:BG31,BM30:BM31,BT30:BT31,BZ30:BZ31,CG30:CG31,CN30:CN31,CT30:CT31,CZ30:CZ31,DF30:DF31,DM30:DM31,DT30:DT31,EA30:EA31,)</f>
        <v>98408550</v>
      </c>
      <c r="K31" s="50">
        <f>+SUM(S30:S31,AA30:AA31,AH30:AH31,BA30:BA31,BN30:BN31,CA30:CA31,CH30:CH31,DG30:DG31,DN30:DN31,DU30:DU31,EB30:EB31,)</f>
        <v>82560775.5</v>
      </c>
      <c r="L31" s="50"/>
      <c r="M31" s="50">
        <f>SUM(I31:L31)</f>
        <v>289238550</v>
      </c>
      <c r="O31" s="74">
        <f t="shared" si="2"/>
        <v>46553</v>
      </c>
      <c r="P31" s="50">
        <v>0</v>
      </c>
      <c r="Q31" s="76"/>
      <c r="R31" s="50">
        <v>4750125</v>
      </c>
      <c r="S31" s="50">
        <v>0</v>
      </c>
      <c r="T31" s="50"/>
      <c r="U31" s="50">
        <f t="shared" si="3"/>
        <v>4750125</v>
      </c>
      <c r="W31" s="74">
        <f t="shared" si="4"/>
        <v>46553</v>
      </c>
      <c r="X31" s="50">
        <v>0</v>
      </c>
      <c r="Y31" s="76"/>
      <c r="Z31" s="50">
        <v>911875</v>
      </c>
      <c r="AA31" s="50">
        <v>0</v>
      </c>
      <c r="AB31" s="50">
        <f t="shared" si="5"/>
        <v>911875</v>
      </c>
      <c r="AD31" s="74">
        <f t="shared" si="6"/>
        <v>46553</v>
      </c>
      <c r="AE31" s="50">
        <v>0</v>
      </c>
      <c r="AF31" s="76"/>
      <c r="AG31" s="50">
        <v>3425625</v>
      </c>
      <c r="AH31" s="50">
        <v>0</v>
      </c>
      <c r="AI31" s="50">
        <f t="shared" si="7"/>
        <v>3425625</v>
      </c>
      <c r="AK31" s="74">
        <f t="shared" si="8"/>
        <v>46553</v>
      </c>
      <c r="AL31" s="50">
        <v>0</v>
      </c>
      <c r="AM31" s="76"/>
      <c r="AN31" s="50">
        <v>1655375</v>
      </c>
      <c r="AO31" s="50">
        <f t="shared" si="9"/>
        <v>1655375</v>
      </c>
      <c r="AQ31" s="74">
        <f t="shared" si="10"/>
        <v>46553</v>
      </c>
      <c r="AR31" s="50">
        <v>0</v>
      </c>
      <c r="AS31" s="76"/>
      <c r="AT31" s="50">
        <v>2426875</v>
      </c>
      <c r="AU31" s="50">
        <f t="shared" si="11"/>
        <v>2426875</v>
      </c>
      <c r="AW31" s="74">
        <f t="shared" si="12"/>
        <v>46553</v>
      </c>
      <c r="AX31" s="50">
        <v>0</v>
      </c>
      <c r="AY31" s="76"/>
      <c r="AZ31" s="50">
        <v>11696437.5</v>
      </c>
      <c r="BA31" s="50">
        <v>0</v>
      </c>
      <c r="BB31" s="50">
        <f t="shared" si="13"/>
        <v>11696437.5</v>
      </c>
      <c r="BC31" s="56"/>
      <c r="BD31" s="74">
        <f t="shared" si="14"/>
        <v>46553</v>
      </c>
      <c r="BF31" s="76"/>
      <c r="BI31" s="56"/>
      <c r="BJ31" s="74">
        <f t="shared" si="15"/>
        <v>46553</v>
      </c>
      <c r="BK31" s="50">
        <v>24622709.199999999</v>
      </c>
      <c r="BL31" s="76">
        <v>5.8299999999999998E-2</v>
      </c>
      <c r="BM31" s="50">
        <v>18269725</v>
      </c>
      <c r="BN31" s="50">
        <v>39512290.799999997</v>
      </c>
      <c r="BO31" s="50">
        <f t="shared" si="16"/>
        <v>82404725</v>
      </c>
      <c r="BP31" s="56"/>
      <c r="BQ31" s="74">
        <f t="shared" si="17"/>
        <v>46553</v>
      </c>
      <c r="BR31" s="50"/>
      <c r="BS31" s="76"/>
      <c r="BT31" s="50">
        <v>4176700</v>
      </c>
      <c r="BU31" s="50">
        <f t="shared" si="18"/>
        <v>4176700</v>
      </c>
      <c r="BV31" s="56"/>
      <c r="BW31" s="74">
        <f t="shared" si="19"/>
        <v>46553</v>
      </c>
      <c r="BX31" s="50">
        <v>895376.89999999991</v>
      </c>
      <c r="BY31" s="76">
        <v>5.7500000000000002E-2</v>
      </c>
      <c r="BZ31" s="50">
        <v>60087.5</v>
      </c>
      <c r="CA31" s="50">
        <v>1194623.1000000001</v>
      </c>
      <c r="CB31" s="50">
        <f t="shared" si="20"/>
        <v>2150087.5</v>
      </c>
      <c r="CC31" s="50"/>
      <c r="CD31" s="74">
        <f t="shared" si="21"/>
        <v>46553</v>
      </c>
      <c r="CI31" s="50">
        <f t="shared" si="22"/>
        <v>0</v>
      </c>
      <c r="CJ31" s="74"/>
      <c r="CK31" s="74">
        <f t="shared" si="23"/>
        <v>46553</v>
      </c>
      <c r="CQ31" s="74">
        <f t="shared" si="24"/>
        <v>46553</v>
      </c>
      <c r="CR31" s="50">
        <v>10580000</v>
      </c>
      <c r="CS31" s="76">
        <v>5.5E-2</v>
      </c>
      <c r="CT31" s="50">
        <v>956725</v>
      </c>
      <c r="CU31" s="50">
        <f t="shared" si="25"/>
        <v>11536725</v>
      </c>
      <c r="CW31" s="74">
        <f t="shared" si="26"/>
        <v>46553</v>
      </c>
      <c r="DA31" s="50">
        <f t="shared" si="27"/>
        <v>0</v>
      </c>
      <c r="DC31" s="74">
        <f t="shared" si="28"/>
        <v>46553</v>
      </c>
      <c r="DH31" s="50">
        <f t="shared" si="29"/>
        <v>0</v>
      </c>
      <c r="DJ31" s="74">
        <f t="shared" si="30"/>
        <v>46553</v>
      </c>
      <c r="DK31" s="50">
        <v>336848</v>
      </c>
      <c r="DL31" s="76">
        <v>6.7000000000000004E-2</v>
      </c>
      <c r="DM31" s="50">
        <v>0</v>
      </c>
      <c r="DN31" s="50">
        <v>2623152</v>
      </c>
      <c r="DO31" s="50">
        <f t="shared" si="31"/>
        <v>2960000</v>
      </c>
      <c r="DQ31" s="74">
        <f t="shared" si="32"/>
        <v>46553</v>
      </c>
      <c r="DV31" s="50">
        <f t="shared" si="33"/>
        <v>0</v>
      </c>
      <c r="DX31" s="74">
        <f t="shared" si="34"/>
        <v>46553</v>
      </c>
      <c r="EC31" s="50">
        <f t="shared" si="35"/>
        <v>0</v>
      </c>
    </row>
    <row r="32" spans="2:133" x14ac:dyDescent="0.2">
      <c r="B32" s="74">
        <f t="shared" si="36"/>
        <v>49856</v>
      </c>
      <c r="C32" s="75">
        <f t="shared" si="0"/>
        <v>347239935</v>
      </c>
      <c r="D32" s="50">
        <f t="shared" si="1"/>
        <v>0</v>
      </c>
      <c r="F32" s="74">
        <f t="shared" si="37"/>
        <v>46752</v>
      </c>
      <c r="G32" s="74"/>
      <c r="H32" s="74">
        <f t="shared" si="38"/>
        <v>46736</v>
      </c>
      <c r="I32" s="50"/>
      <c r="O32" s="74">
        <f t="shared" si="2"/>
        <v>46736</v>
      </c>
      <c r="P32" s="50">
        <v>0</v>
      </c>
      <c r="Q32" s="76"/>
      <c r="R32" s="50">
        <v>4750125</v>
      </c>
      <c r="S32" s="50">
        <v>0</v>
      </c>
      <c r="T32" s="50"/>
      <c r="U32" s="50">
        <f t="shared" si="3"/>
        <v>4750125</v>
      </c>
      <c r="W32" s="74">
        <f t="shared" si="4"/>
        <v>46736</v>
      </c>
      <c r="X32" s="50">
        <v>1880000</v>
      </c>
      <c r="Y32" s="76">
        <v>0.05</v>
      </c>
      <c r="Z32" s="50">
        <v>911875</v>
      </c>
      <c r="AA32" s="50">
        <v>0</v>
      </c>
      <c r="AB32" s="50">
        <f t="shared" si="5"/>
        <v>2791875.05</v>
      </c>
      <c r="AD32" s="74">
        <f t="shared" si="6"/>
        <v>46736</v>
      </c>
      <c r="AE32" s="50">
        <v>0</v>
      </c>
      <c r="AF32" s="76"/>
      <c r="AG32" s="50">
        <v>3425625</v>
      </c>
      <c r="AH32" s="50">
        <v>0</v>
      </c>
      <c r="AI32" s="50">
        <f t="shared" si="7"/>
        <v>3425625</v>
      </c>
      <c r="AK32" s="74">
        <f t="shared" si="8"/>
        <v>46736</v>
      </c>
      <c r="AL32" s="50">
        <v>0</v>
      </c>
      <c r="AM32" s="76"/>
      <c r="AN32" s="50">
        <v>1655375</v>
      </c>
      <c r="AO32" s="50">
        <f t="shared" si="9"/>
        <v>1655375</v>
      </c>
      <c r="AQ32" s="74">
        <f t="shared" si="10"/>
        <v>46736</v>
      </c>
      <c r="AR32" s="50">
        <v>0</v>
      </c>
      <c r="AS32" s="76"/>
      <c r="AT32" s="50">
        <v>2426875</v>
      </c>
      <c r="AU32" s="50">
        <f t="shared" si="11"/>
        <v>2426875</v>
      </c>
      <c r="AW32" s="74">
        <f t="shared" si="12"/>
        <v>46736</v>
      </c>
      <c r="AX32" s="50">
        <v>104355000</v>
      </c>
      <c r="AY32" s="76">
        <v>0.05</v>
      </c>
      <c r="AZ32" s="50">
        <v>11696437.5</v>
      </c>
      <c r="BA32" s="50">
        <v>0</v>
      </c>
      <c r="BB32" s="50">
        <f t="shared" si="13"/>
        <v>116051437.5</v>
      </c>
      <c r="BC32" s="56"/>
      <c r="BD32" s="74">
        <f t="shared" si="14"/>
        <v>46736</v>
      </c>
      <c r="BF32" s="76"/>
      <c r="BI32" s="56"/>
      <c r="BJ32" s="74">
        <f t="shared" si="15"/>
        <v>46736</v>
      </c>
      <c r="BK32" s="50">
        <v>0</v>
      </c>
      <c r="BL32" s="76"/>
      <c r="BM32" s="50">
        <v>18269725</v>
      </c>
      <c r="BN32" s="50">
        <v>0</v>
      </c>
      <c r="BO32" s="50">
        <f t="shared" si="16"/>
        <v>18269725</v>
      </c>
      <c r="BP32" s="56"/>
      <c r="BQ32" s="74">
        <f t="shared" si="17"/>
        <v>46736</v>
      </c>
      <c r="BR32" s="50"/>
      <c r="BS32" s="76"/>
      <c r="BT32" s="50">
        <v>4176700</v>
      </c>
      <c r="BU32" s="50">
        <f t="shared" si="18"/>
        <v>4176700</v>
      </c>
      <c r="BV32" s="56"/>
      <c r="BW32" s="74">
        <f t="shared" si="19"/>
        <v>46736</v>
      </c>
      <c r="BX32" s="50"/>
      <c r="BY32" s="76"/>
      <c r="BZ32" s="50">
        <v>0</v>
      </c>
      <c r="CA32" s="50">
        <v>0</v>
      </c>
      <c r="CB32" s="50">
        <f t="shared" si="20"/>
        <v>0</v>
      </c>
      <c r="CC32" s="50"/>
      <c r="CD32" s="74">
        <f t="shared" si="21"/>
        <v>46736</v>
      </c>
      <c r="CI32" s="50">
        <f t="shared" si="22"/>
        <v>0</v>
      </c>
      <c r="CJ32" s="74"/>
      <c r="CK32" s="74">
        <f t="shared" si="23"/>
        <v>46736</v>
      </c>
      <c r="CQ32" s="74">
        <f t="shared" si="24"/>
        <v>46736</v>
      </c>
      <c r="CR32" s="50">
        <v>5835000</v>
      </c>
      <c r="CS32" s="76">
        <v>5.5E-2</v>
      </c>
      <c r="CT32" s="50">
        <v>665775</v>
      </c>
      <c r="CU32" s="50">
        <f t="shared" si="25"/>
        <v>6500775</v>
      </c>
      <c r="CW32" s="74">
        <f t="shared" si="26"/>
        <v>46736</v>
      </c>
      <c r="DA32" s="50">
        <f t="shared" si="27"/>
        <v>0</v>
      </c>
      <c r="DC32" s="74">
        <f t="shared" si="28"/>
        <v>46736</v>
      </c>
      <c r="DH32" s="50">
        <f t="shared" si="29"/>
        <v>0</v>
      </c>
      <c r="DJ32" s="74">
        <f t="shared" si="30"/>
        <v>46736</v>
      </c>
      <c r="DK32" s="50"/>
      <c r="DL32" s="76"/>
      <c r="DM32" s="50">
        <v>0</v>
      </c>
      <c r="DN32" s="50">
        <v>0</v>
      </c>
      <c r="DO32" s="50">
        <f t="shared" si="31"/>
        <v>0</v>
      </c>
      <c r="DQ32" s="74">
        <f t="shared" si="32"/>
        <v>46736</v>
      </c>
      <c r="DV32" s="50">
        <f t="shared" si="33"/>
        <v>0</v>
      </c>
      <c r="DX32" s="74">
        <f t="shared" si="34"/>
        <v>46736</v>
      </c>
      <c r="EC32" s="50">
        <f t="shared" si="35"/>
        <v>0</v>
      </c>
    </row>
    <row r="33" spans="2:133" x14ac:dyDescent="0.2">
      <c r="B33" s="74">
        <f t="shared" si="36"/>
        <v>50221</v>
      </c>
      <c r="C33" s="75">
        <f t="shared" si="0"/>
        <v>347244347.5</v>
      </c>
      <c r="D33" s="50">
        <f t="shared" si="1"/>
        <v>0</v>
      </c>
      <c r="F33" s="74">
        <f t="shared" si="37"/>
        <v>46934</v>
      </c>
      <c r="G33" s="74"/>
      <c r="H33" s="74">
        <f t="shared" si="38"/>
        <v>46919</v>
      </c>
      <c r="I33" s="50">
        <f>+SUM(P32:P33,X32:X33,AL32:AL33,AE32:AE33,AR32:AR33,AX32:AX33,BE32:BE33,BK32:BK33,BR32:BR33,BX32:BX33,CE32:CE33,CL32:CL33,CR32:CR33,CX32:CX33,DD32:DD33,DK32:DK33,DR32:DR33,DY32:DY33,)</f>
        <v>127972687.3</v>
      </c>
      <c r="J33" s="50">
        <f>+SUM(R32:R33,Z32:Z33,AG32:AG33,AN32:AN33,AT32:AT33,AZ32:AZ33,BG32:BG33,BM32:BM33,BT32:BT33,BZ32:BZ33,CG32:CG33,CN32:CN33,CT32:CT33,CZ32:CZ33,DF32:DF33,DM32:DM33,DT32:DT33,EA32:EA33,)</f>
        <v>93140687.5</v>
      </c>
      <c r="K33" s="50">
        <f>+SUM(S32:S33,AA32:AA33,AH32:AH33,BA32:BA33,BN32:BN33,CA32:CA33,CH32:CH33,DG32:DG33,DN32:DN33,DU32:DU33,EB32:EB33,)</f>
        <v>83087312.700000003</v>
      </c>
      <c r="L33" s="50"/>
      <c r="M33" s="50">
        <f>SUM(I33:L33)</f>
        <v>304200687.5</v>
      </c>
      <c r="O33" s="74">
        <f t="shared" si="2"/>
        <v>46919</v>
      </c>
      <c r="P33" s="50">
        <v>0</v>
      </c>
      <c r="Q33" s="76"/>
      <c r="R33" s="50">
        <v>4750125</v>
      </c>
      <c r="S33" s="50">
        <v>0</v>
      </c>
      <c r="T33" s="50"/>
      <c r="U33" s="50">
        <f t="shared" si="3"/>
        <v>4750125</v>
      </c>
      <c r="W33" s="74">
        <f t="shared" si="4"/>
        <v>46919</v>
      </c>
      <c r="X33" s="50">
        <v>0</v>
      </c>
      <c r="Y33" s="76"/>
      <c r="Z33" s="50">
        <v>864875</v>
      </c>
      <c r="AA33" s="50">
        <v>0</v>
      </c>
      <c r="AB33" s="50">
        <f t="shared" si="5"/>
        <v>864875</v>
      </c>
      <c r="AD33" s="74">
        <f t="shared" si="6"/>
        <v>46919</v>
      </c>
      <c r="AE33" s="50">
        <v>0</v>
      </c>
      <c r="AF33" s="76"/>
      <c r="AG33" s="50">
        <v>3425625</v>
      </c>
      <c r="AH33" s="50">
        <v>0</v>
      </c>
      <c r="AI33" s="50">
        <f t="shared" si="7"/>
        <v>3425625</v>
      </c>
      <c r="AK33" s="74">
        <f t="shared" si="8"/>
        <v>46919</v>
      </c>
      <c r="AL33" s="50">
        <v>0</v>
      </c>
      <c r="AM33" s="76"/>
      <c r="AN33" s="50">
        <v>1655375</v>
      </c>
      <c r="AO33" s="50">
        <f t="shared" si="9"/>
        <v>1655375</v>
      </c>
      <c r="AQ33" s="74">
        <f t="shared" si="10"/>
        <v>46919</v>
      </c>
      <c r="AR33" s="50">
        <v>0</v>
      </c>
      <c r="AS33" s="76"/>
      <c r="AT33" s="50">
        <v>2426875</v>
      </c>
      <c r="AU33" s="50">
        <f t="shared" si="11"/>
        <v>2426875</v>
      </c>
      <c r="AW33" s="74">
        <f t="shared" si="12"/>
        <v>46919</v>
      </c>
      <c r="AX33" s="50">
        <v>0</v>
      </c>
      <c r="AY33" s="76"/>
      <c r="AZ33" s="50">
        <v>9087562.5</v>
      </c>
      <c r="BA33" s="50">
        <v>0</v>
      </c>
      <c r="BB33" s="50">
        <f t="shared" si="13"/>
        <v>9087562.5</v>
      </c>
      <c r="BC33" s="56"/>
      <c r="BD33" s="74">
        <f t="shared" si="14"/>
        <v>46919</v>
      </c>
      <c r="BF33" s="76"/>
      <c r="BI33" s="56"/>
      <c r="BJ33" s="74">
        <f t="shared" si="15"/>
        <v>46919</v>
      </c>
      <c r="BK33" s="50">
        <v>0</v>
      </c>
      <c r="BL33" s="76"/>
      <c r="BM33" s="50">
        <v>18269725</v>
      </c>
      <c r="BN33" s="50">
        <v>0</v>
      </c>
      <c r="BO33" s="50">
        <f t="shared" si="16"/>
        <v>18269725</v>
      </c>
      <c r="BP33" s="56"/>
      <c r="BQ33" s="74">
        <f t="shared" si="17"/>
        <v>46919</v>
      </c>
      <c r="BR33" s="50"/>
      <c r="BS33" s="76"/>
      <c r="BT33" s="50">
        <v>4176700</v>
      </c>
      <c r="BU33" s="50">
        <f t="shared" si="18"/>
        <v>4176700</v>
      </c>
      <c r="BV33" s="56"/>
      <c r="BW33" s="74">
        <f t="shared" si="19"/>
        <v>46919</v>
      </c>
      <c r="BX33" s="50"/>
      <c r="BY33" s="76"/>
      <c r="BZ33" s="50">
        <v>0</v>
      </c>
      <c r="CA33" s="50">
        <v>0</v>
      </c>
      <c r="CB33" s="50">
        <f t="shared" si="20"/>
        <v>0</v>
      </c>
      <c r="CC33" s="50"/>
      <c r="CD33" s="74">
        <f t="shared" si="21"/>
        <v>46919</v>
      </c>
      <c r="CI33" s="50">
        <f t="shared" si="22"/>
        <v>0</v>
      </c>
      <c r="CJ33" s="74"/>
      <c r="CK33" s="74">
        <f t="shared" si="23"/>
        <v>46919</v>
      </c>
      <c r="CQ33" s="74">
        <f t="shared" si="24"/>
        <v>46919</v>
      </c>
      <c r="CR33" s="50">
        <v>5995000</v>
      </c>
      <c r="CS33" s="76">
        <v>5.5E-2</v>
      </c>
      <c r="CT33" s="50">
        <v>505312.5</v>
      </c>
      <c r="CU33" s="50">
        <f t="shared" si="25"/>
        <v>6500312.5</v>
      </c>
      <c r="CW33" s="74">
        <f t="shared" si="26"/>
        <v>46919</v>
      </c>
      <c r="DA33" s="50">
        <f t="shared" si="27"/>
        <v>0</v>
      </c>
      <c r="DC33" s="74">
        <f t="shared" si="28"/>
        <v>46919</v>
      </c>
      <c r="DH33" s="50">
        <f t="shared" si="29"/>
        <v>0</v>
      </c>
      <c r="DJ33" s="74">
        <f t="shared" si="30"/>
        <v>46919</v>
      </c>
      <c r="DK33" s="50">
        <v>9907687.3000000007</v>
      </c>
      <c r="DL33" s="76">
        <v>6.7000000000000004E-2</v>
      </c>
      <c r="DM33" s="50">
        <v>0</v>
      </c>
      <c r="DN33" s="50">
        <v>83087312.700000003</v>
      </c>
      <c r="DO33" s="50">
        <f t="shared" si="31"/>
        <v>92995000</v>
      </c>
      <c r="DQ33" s="74">
        <f t="shared" si="32"/>
        <v>46919</v>
      </c>
      <c r="DV33" s="50">
        <f t="shared" si="33"/>
        <v>0</v>
      </c>
      <c r="DX33" s="74">
        <f t="shared" si="34"/>
        <v>46919</v>
      </c>
      <c r="EC33" s="50">
        <f t="shared" si="35"/>
        <v>0</v>
      </c>
    </row>
    <row r="34" spans="2:133" x14ac:dyDescent="0.2">
      <c r="B34" s="74">
        <f t="shared" si="36"/>
        <v>50586</v>
      </c>
      <c r="C34" s="75">
        <f t="shared" si="0"/>
        <v>347240505</v>
      </c>
      <c r="D34" s="50">
        <f t="shared" si="1"/>
        <v>0</v>
      </c>
      <c r="F34" s="74">
        <f t="shared" si="37"/>
        <v>47118</v>
      </c>
      <c r="G34" s="74"/>
      <c r="H34" s="74">
        <f t="shared" si="38"/>
        <v>47102</v>
      </c>
      <c r="I34" s="50"/>
      <c r="O34" s="74">
        <f t="shared" si="2"/>
        <v>47102</v>
      </c>
      <c r="P34" s="50">
        <v>0</v>
      </c>
      <c r="Q34" s="76"/>
      <c r="R34" s="50">
        <v>4750125</v>
      </c>
      <c r="S34" s="50">
        <v>0</v>
      </c>
      <c r="T34" s="50"/>
      <c r="U34" s="50">
        <f t="shared" si="3"/>
        <v>4750125</v>
      </c>
      <c r="W34" s="74">
        <f t="shared" si="4"/>
        <v>47102</v>
      </c>
      <c r="X34" s="50">
        <v>17520000</v>
      </c>
      <c r="Y34" s="76">
        <v>0.05</v>
      </c>
      <c r="Z34" s="50">
        <v>864875</v>
      </c>
      <c r="AA34" s="50">
        <v>0</v>
      </c>
      <c r="AB34" s="50">
        <f t="shared" si="5"/>
        <v>18384875.050000001</v>
      </c>
      <c r="AD34" s="74">
        <f t="shared" si="6"/>
        <v>47102</v>
      </c>
      <c r="AE34" s="50">
        <v>0</v>
      </c>
      <c r="AF34" s="76"/>
      <c r="AG34" s="50">
        <v>3425625</v>
      </c>
      <c r="AH34" s="50">
        <v>0</v>
      </c>
      <c r="AI34" s="50">
        <f t="shared" si="7"/>
        <v>3425625</v>
      </c>
      <c r="AK34" s="74">
        <f t="shared" si="8"/>
        <v>47102</v>
      </c>
      <c r="AL34" s="50">
        <v>0</v>
      </c>
      <c r="AM34" s="76"/>
      <c r="AN34" s="50">
        <v>1655375</v>
      </c>
      <c r="AO34" s="50">
        <f t="shared" si="9"/>
        <v>1655375</v>
      </c>
      <c r="AQ34" s="74">
        <f t="shared" si="10"/>
        <v>47102</v>
      </c>
      <c r="AR34" s="50">
        <v>0</v>
      </c>
      <c r="AS34" s="76"/>
      <c r="AT34" s="50">
        <v>2426875</v>
      </c>
      <c r="AU34" s="50">
        <f t="shared" si="11"/>
        <v>2426875</v>
      </c>
      <c r="AW34" s="74">
        <f t="shared" si="12"/>
        <v>47102</v>
      </c>
      <c r="AX34" s="50">
        <v>109700000</v>
      </c>
      <c r="AY34" s="76">
        <v>0.05</v>
      </c>
      <c r="AZ34" s="50">
        <v>9087562.5</v>
      </c>
      <c r="BA34" s="50">
        <v>0</v>
      </c>
      <c r="BB34" s="50">
        <f t="shared" si="13"/>
        <v>118787562.5</v>
      </c>
      <c r="BC34" s="56"/>
      <c r="BD34" s="74">
        <f t="shared" si="14"/>
        <v>47102</v>
      </c>
      <c r="BF34" s="76"/>
      <c r="BI34" s="56"/>
      <c r="BJ34" s="74">
        <f t="shared" si="15"/>
        <v>47102</v>
      </c>
      <c r="BK34" s="50">
        <v>0</v>
      </c>
      <c r="BL34" s="76"/>
      <c r="BM34" s="50">
        <v>18269725</v>
      </c>
      <c r="BN34" s="50">
        <v>0</v>
      </c>
      <c r="BO34" s="50">
        <f t="shared" si="16"/>
        <v>18269725</v>
      </c>
      <c r="BP34" s="56"/>
      <c r="BQ34" s="74">
        <f t="shared" si="17"/>
        <v>47102</v>
      </c>
      <c r="BR34" s="50"/>
      <c r="BS34" s="76"/>
      <c r="BT34" s="50">
        <v>4176700</v>
      </c>
      <c r="BU34" s="50">
        <f t="shared" si="18"/>
        <v>4176700</v>
      </c>
      <c r="BV34" s="56"/>
      <c r="BW34" s="74">
        <f t="shared" si="19"/>
        <v>47102</v>
      </c>
      <c r="BX34" s="50"/>
      <c r="BY34" s="76"/>
      <c r="BZ34" s="50">
        <v>0</v>
      </c>
      <c r="CA34" s="50">
        <v>0</v>
      </c>
      <c r="CB34" s="50">
        <f t="shared" si="20"/>
        <v>0</v>
      </c>
      <c r="CC34" s="50"/>
      <c r="CD34" s="74">
        <f t="shared" si="21"/>
        <v>47102</v>
      </c>
      <c r="CI34" s="50">
        <f t="shared" si="22"/>
        <v>0</v>
      </c>
      <c r="CJ34" s="74"/>
      <c r="CK34" s="74">
        <f t="shared" si="23"/>
        <v>47102</v>
      </c>
      <c r="CQ34" s="74">
        <f t="shared" si="24"/>
        <v>47102</v>
      </c>
      <c r="CR34" s="50">
        <v>6160000</v>
      </c>
      <c r="CS34" s="76">
        <v>5.5E-2</v>
      </c>
      <c r="CT34" s="50">
        <v>340450</v>
      </c>
      <c r="CU34" s="50">
        <f t="shared" si="25"/>
        <v>6500450</v>
      </c>
      <c r="CW34" s="74">
        <f t="shared" si="26"/>
        <v>47102</v>
      </c>
      <c r="DA34" s="50">
        <f t="shared" si="27"/>
        <v>0</v>
      </c>
      <c r="DC34" s="74">
        <f t="shared" si="28"/>
        <v>47102</v>
      </c>
      <c r="DH34" s="50">
        <f t="shared" si="29"/>
        <v>0</v>
      </c>
      <c r="DJ34" s="74">
        <f t="shared" si="30"/>
        <v>47102</v>
      </c>
      <c r="DK34" s="50"/>
      <c r="DL34" s="76"/>
      <c r="DM34" s="50">
        <v>0</v>
      </c>
      <c r="DN34" s="50">
        <v>0</v>
      </c>
      <c r="DO34" s="50">
        <f t="shared" si="31"/>
        <v>0</v>
      </c>
      <c r="DQ34" s="74">
        <f t="shared" si="32"/>
        <v>47102</v>
      </c>
      <c r="DV34" s="50">
        <f t="shared" si="33"/>
        <v>0</v>
      </c>
      <c r="DX34" s="74">
        <f t="shared" si="34"/>
        <v>47102</v>
      </c>
      <c r="EC34" s="50">
        <f t="shared" si="35"/>
        <v>0</v>
      </c>
    </row>
    <row r="35" spans="2:133" x14ac:dyDescent="0.2">
      <c r="B35" s="74">
        <f t="shared" si="36"/>
        <v>50951</v>
      </c>
      <c r="C35" s="75">
        <f t="shared" si="0"/>
        <v>347244818.75</v>
      </c>
      <c r="D35" s="50">
        <f t="shared" si="1"/>
        <v>0</v>
      </c>
      <c r="F35" s="74">
        <f t="shared" si="37"/>
        <v>47299</v>
      </c>
      <c r="G35" s="74"/>
      <c r="H35" s="74">
        <f t="shared" si="38"/>
        <v>47284</v>
      </c>
      <c r="I35" s="50">
        <f>+SUM(P34:P35,X34:X35,AL34:AL35,AE34:AE35,AR34:AR35,AX34:AX35,BE34:BE35,BK34:BK35,BR34:BR35,BX34:BX35,CE34:CE35,CL34:CL35,CR34:CR35,CX34:CX35,DD34:DD35,DK34:DK35,DR34:DR35,DY34:DY35,)</f>
        <v>148875321.30000001</v>
      </c>
      <c r="J35" s="50">
        <f>+SUM(R34:R35,Z34:Z35,AG34:AG35,AN34:AN35,AT34:AT35,AZ34:AZ35,BG34:BG35,BM34:BM35,BT34:BT35,BZ34:BZ35,CG34:CG35,CN34:CN35,CT34:CT35,CZ34:CZ35,DF34:DF35,DM34:DM35,DT34:DT35,EA34:EA35,)</f>
        <v>86644725</v>
      </c>
      <c r="K35" s="50">
        <f>+SUM(S34:S35,AA34:AA35,AH34:AH35,BA34:BA35,BN34:BN35,CA34:CA35,CH34:CH35,DG34:DG35,DN34:DN35,DU34:DU35,EB34:EB35,)</f>
        <v>83719678.700000003</v>
      </c>
      <c r="L35" s="50"/>
      <c r="M35" s="50">
        <f>SUM(I35:L35)</f>
        <v>319239725</v>
      </c>
      <c r="O35" s="74">
        <f t="shared" si="2"/>
        <v>47284</v>
      </c>
      <c r="P35" s="50">
        <v>0</v>
      </c>
      <c r="Q35" s="76"/>
      <c r="R35" s="50">
        <v>4750125</v>
      </c>
      <c r="S35" s="50">
        <v>0</v>
      </c>
      <c r="T35" s="50"/>
      <c r="U35" s="50">
        <f t="shared" si="3"/>
        <v>4750125</v>
      </c>
      <c r="W35" s="74">
        <f t="shared" si="4"/>
        <v>47284</v>
      </c>
      <c r="X35" s="50">
        <v>0</v>
      </c>
      <c r="Y35" s="76"/>
      <c r="Z35" s="50">
        <v>426875</v>
      </c>
      <c r="AA35" s="50">
        <v>0</v>
      </c>
      <c r="AB35" s="50">
        <f t="shared" si="5"/>
        <v>426875</v>
      </c>
      <c r="AD35" s="74">
        <f t="shared" si="6"/>
        <v>47284</v>
      </c>
      <c r="AE35" s="50">
        <v>0</v>
      </c>
      <c r="AF35" s="76"/>
      <c r="AG35" s="50">
        <v>3425625</v>
      </c>
      <c r="AH35" s="50">
        <v>0</v>
      </c>
      <c r="AI35" s="50">
        <f t="shared" si="7"/>
        <v>3425625</v>
      </c>
      <c r="AK35" s="74">
        <f t="shared" si="8"/>
        <v>47284</v>
      </c>
      <c r="AL35" s="50">
        <v>0</v>
      </c>
      <c r="AM35" s="76"/>
      <c r="AN35" s="50">
        <v>1655375</v>
      </c>
      <c r="AO35" s="50">
        <f t="shared" si="9"/>
        <v>1655375</v>
      </c>
      <c r="AQ35" s="74">
        <f t="shared" si="10"/>
        <v>47284</v>
      </c>
      <c r="AR35" s="50">
        <v>0</v>
      </c>
      <c r="AS35" s="76"/>
      <c r="AT35" s="50">
        <v>2426875</v>
      </c>
      <c r="AU35" s="50">
        <f t="shared" si="11"/>
        <v>2426875</v>
      </c>
      <c r="AW35" s="74">
        <f t="shared" si="12"/>
        <v>47284</v>
      </c>
      <c r="AX35" s="50">
        <v>0</v>
      </c>
      <c r="AY35" s="76"/>
      <c r="AZ35" s="50">
        <v>6345062.5</v>
      </c>
      <c r="BA35" s="50">
        <v>0</v>
      </c>
      <c r="BB35" s="50">
        <f t="shared" si="13"/>
        <v>6345062.5</v>
      </c>
      <c r="BC35" s="56"/>
      <c r="BD35" s="74">
        <f t="shared" si="14"/>
        <v>47284</v>
      </c>
      <c r="BF35" s="76"/>
      <c r="BI35" s="56"/>
      <c r="BJ35" s="74">
        <f t="shared" si="15"/>
        <v>47284</v>
      </c>
      <c r="BK35" s="50">
        <v>0</v>
      </c>
      <c r="BL35" s="76"/>
      <c r="BM35" s="50">
        <v>18269725</v>
      </c>
      <c r="BN35" s="50">
        <v>0</v>
      </c>
      <c r="BO35" s="50">
        <f t="shared" si="16"/>
        <v>18269725</v>
      </c>
      <c r="BP35" s="56"/>
      <c r="BQ35" s="74">
        <f t="shared" si="17"/>
        <v>47284</v>
      </c>
      <c r="BR35" s="50"/>
      <c r="BS35" s="76"/>
      <c r="BT35" s="50">
        <v>4176700</v>
      </c>
      <c r="BU35" s="50">
        <f t="shared" si="18"/>
        <v>4176700</v>
      </c>
      <c r="BV35" s="56"/>
      <c r="BW35" s="74">
        <f t="shared" si="19"/>
        <v>47284</v>
      </c>
      <c r="BX35" s="50"/>
      <c r="BY35" s="76"/>
      <c r="BZ35" s="50">
        <v>0</v>
      </c>
      <c r="CA35" s="50">
        <v>0</v>
      </c>
      <c r="CB35" s="50">
        <f t="shared" si="20"/>
        <v>0</v>
      </c>
      <c r="CC35" s="50"/>
      <c r="CD35" s="74">
        <f t="shared" si="21"/>
        <v>47284</v>
      </c>
      <c r="CI35" s="50">
        <f t="shared" si="22"/>
        <v>0</v>
      </c>
      <c r="CJ35" s="74"/>
      <c r="CK35" s="74">
        <f t="shared" si="23"/>
        <v>47284</v>
      </c>
      <c r="CQ35" s="74">
        <f t="shared" si="24"/>
        <v>47284</v>
      </c>
      <c r="CR35" s="50">
        <v>6220000</v>
      </c>
      <c r="CS35" s="76">
        <v>5.5E-2</v>
      </c>
      <c r="CT35" s="50">
        <v>171050</v>
      </c>
      <c r="CU35" s="50">
        <f t="shared" si="25"/>
        <v>6391050</v>
      </c>
      <c r="CW35" s="74">
        <f t="shared" si="26"/>
        <v>47284</v>
      </c>
      <c r="DA35" s="50">
        <f t="shared" si="27"/>
        <v>0</v>
      </c>
      <c r="DC35" s="74">
        <f t="shared" si="28"/>
        <v>47284</v>
      </c>
      <c r="DH35" s="50">
        <f t="shared" si="29"/>
        <v>0</v>
      </c>
      <c r="DJ35" s="74">
        <f t="shared" si="30"/>
        <v>47284</v>
      </c>
      <c r="DK35" s="50">
        <v>9275321.3000000007</v>
      </c>
      <c r="DL35" s="76">
        <v>6.7000000000000004E-2</v>
      </c>
      <c r="DM35" s="50">
        <v>0</v>
      </c>
      <c r="DN35" s="50">
        <v>83719678.700000003</v>
      </c>
      <c r="DO35" s="50">
        <f t="shared" si="31"/>
        <v>92995000</v>
      </c>
      <c r="DQ35" s="74">
        <f t="shared" si="32"/>
        <v>47284</v>
      </c>
      <c r="DV35" s="50">
        <f t="shared" si="33"/>
        <v>0</v>
      </c>
      <c r="DX35" s="74">
        <f t="shared" si="34"/>
        <v>47284</v>
      </c>
      <c r="EC35" s="50">
        <f t="shared" si="35"/>
        <v>0</v>
      </c>
    </row>
    <row r="36" spans="2:133" x14ac:dyDescent="0.2">
      <c r="B36" s="74">
        <f t="shared" si="36"/>
        <v>51317</v>
      </c>
      <c r="C36" s="75">
        <f t="shared" si="0"/>
        <v>347241180</v>
      </c>
      <c r="D36" s="50">
        <f t="shared" si="1"/>
        <v>0</v>
      </c>
      <c r="F36" s="74">
        <f t="shared" si="37"/>
        <v>47483</v>
      </c>
      <c r="G36" s="74"/>
      <c r="H36" s="74">
        <f t="shared" si="38"/>
        <v>47467</v>
      </c>
      <c r="I36" s="50"/>
      <c r="O36" s="74">
        <f t="shared" si="2"/>
        <v>47467</v>
      </c>
      <c r="P36" s="50">
        <v>0</v>
      </c>
      <c r="Q36" s="76"/>
      <c r="R36" s="50">
        <v>4750125</v>
      </c>
      <c r="S36" s="50">
        <v>0</v>
      </c>
      <c r="T36" s="50"/>
      <c r="U36" s="50">
        <f t="shared" si="3"/>
        <v>4750125</v>
      </c>
      <c r="W36" s="74">
        <f t="shared" si="4"/>
        <v>47467</v>
      </c>
      <c r="X36" s="50">
        <v>0</v>
      </c>
      <c r="Y36" s="76"/>
      <c r="Z36" s="50">
        <v>426875</v>
      </c>
      <c r="AA36" s="50">
        <v>0</v>
      </c>
      <c r="AB36" s="50">
        <f t="shared" si="5"/>
        <v>426875</v>
      </c>
      <c r="AD36" s="74">
        <f t="shared" si="6"/>
        <v>47467</v>
      </c>
      <c r="AE36" s="50">
        <v>0</v>
      </c>
      <c r="AF36" s="76"/>
      <c r="AG36" s="50">
        <v>3425625</v>
      </c>
      <c r="AH36" s="50">
        <v>0</v>
      </c>
      <c r="AI36" s="50">
        <f t="shared" si="7"/>
        <v>3425625</v>
      </c>
      <c r="AK36" s="74">
        <f t="shared" si="8"/>
        <v>47467</v>
      </c>
      <c r="AL36" s="50">
        <v>0</v>
      </c>
      <c r="AM36" s="76"/>
      <c r="AN36" s="50">
        <v>1655375</v>
      </c>
      <c r="AO36" s="50">
        <f t="shared" si="9"/>
        <v>1655375</v>
      </c>
      <c r="AQ36" s="74">
        <f t="shared" si="10"/>
        <v>47467</v>
      </c>
      <c r="AR36" s="50">
        <v>0</v>
      </c>
      <c r="AS36" s="76"/>
      <c r="AT36" s="50">
        <v>2426875</v>
      </c>
      <c r="AU36" s="50">
        <f t="shared" si="11"/>
        <v>2426875</v>
      </c>
      <c r="AW36" s="74">
        <f t="shared" si="12"/>
        <v>47467</v>
      </c>
      <c r="AX36" s="50">
        <v>0</v>
      </c>
      <c r="AY36" s="76"/>
      <c r="AZ36" s="50">
        <v>6345062.5</v>
      </c>
      <c r="BA36" s="50">
        <v>0</v>
      </c>
      <c r="BB36" s="50">
        <f t="shared" si="13"/>
        <v>6345062.5</v>
      </c>
      <c r="BC36" s="56"/>
      <c r="BD36" s="74">
        <f t="shared" si="14"/>
        <v>47467</v>
      </c>
      <c r="BF36" s="76"/>
      <c r="BI36" s="56"/>
      <c r="BJ36" s="74">
        <f t="shared" si="15"/>
        <v>47467</v>
      </c>
      <c r="BK36" s="50">
        <v>0</v>
      </c>
      <c r="BL36" s="76"/>
      <c r="BM36" s="50">
        <v>18269725</v>
      </c>
      <c r="BN36" s="50">
        <v>0</v>
      </c>
      <c r="BO36" s="50">
        <f t="shared" si="16"/>
        <v>18269725</v>
      </c>
      <c r="BP36" s="56"/>
      <c r="BQ36" s="74">
        <f t="shared" si="17"/>
        <v>47467</v>
      </c>
      <c r="BR36" s="50"/>
      <c r="BS36" s="76"/>
      <c r="BT36" s="50">
        <v>4176700</v>
      </c>
      <c r="BU36" s="50">
        <f t="shared" si="18"/>
        <v>4176700</v>
      </c>
      <c r="BV36" s="56"/>
      <c r="BW36" s="74">
        <f t="shared" si="19"/>
        <v>47467</v>
      </c>
      <c r="BX36" s="50">
        <v>6595539.0499999998</v>
      </c>
      <c r="BY36" s="76">
        <v>5.9200000000000003E-2</v>
      </c>
      <c r="BZ36" s="50">
        <v>0</v>
      </c>
      <c r="CA36" s="50">
        <v>155099460.94999999</v>
      </c>
      <c r="CB36" s="50">
        <f t="shared" si="20"/>
        <v>161695000</v>
      </c>
      <c r="CC36" s="50"/>
      <c r="CD36" s="74">
        <f t="shared" si="21"/>
        <v>47467</v>
      </c>
      <c r="CI36" s="50">
        <f t="shared" si="22"/>
        <v>0</v>
      </c>
      <c r="CJ36" s="74"/>
      <c r="CK36" s="74">
        <f t="shared" si="23"/>
        <v>47467</v>
      </c>
      <c r="CQ36" s="74">
        <f t="shared" si="24"/>
        <v>47467</v>
      </c>
      <c r="CU36" s="50">
        <f t="shared" si="25"/>
        <v>0</v>
      </c>
      <c r="CW36" s="74">
        <f t="shared" si="26"/>
        <v>47467</v>
      </c>
      <c r="DA36" s="50">
        <f t="shared" si="27"/>
        <v>0</v>
      </c>
      <c r="DC36" s="74">
        <f t="shared" si="28"/>
        <v>47467</v>
      </c>
      <c r="DH36" s="50">
        <f t="shared" si="29"/>
        <v>0</v>
      </c>
      <c r="DJ36" s="74">
        <f t="shared" si="30"/>
        <v>47467</v>
      </c>
      <c r="DO36" s="50">
        <f t="shared" si="31"/>
        <v>0</v>
      </c>
      <c r="DQ36" s="74">
        <f t="shared" si="32"/>
        <v>47467</v>
      </c>
      <c r="DV36" s="50">
        <f t="shared" si="33"/>
        <v>0</v>
      </c>
      <c r="DX36" s="74">
        <f t="shared" si="34"/>
        <v>47467</v>
      </c>
      <c r="EC36" s="50">
        <f t="shared" si="35"/>
        <v>0</v>
      </c>
    </row>
    <row r="37" spans="2:133" x14ac:dyDescent="0.2">
      <c r="B37" s="74">
        <f t="shared" si="36"/>
        <v>51682</v>
      </c>
      <c r="C37" s="75">
        <f t="shared" si="0"/>
        <v>347241557.85000002</v>
      </c>
      <c r="D37" s="50">
        <f t="shared" si="1"/>
        <v>0</v>
      </c>
      <c r="F37" s="74">
        <f t="shared" si="37"/>
        <v>47664</v>
      </c>
      <c r="G37" s="74"/>
      <c r="H37" s="74">
        <f t="shared" si="38"/>
        <v>47649</v>
      </c>
      <c r="I37" s="50">
        <f>+SUM(P36:P37,X36:X37,AL36:AL37,AE36:AE37,AR36:AR37,AX36:AX37,BE36:BE37,BK36:BK37,BR36:BR37,BX36:BX37,CE36:CE37,CL36:CL37,CR36:CR37,CX36:CX37,DD36:DD37,DK36:DK37,DR36:DR37,DY36:DY37,)</f>
        <v>10081634.65</v>
      </c>
      <c r="J37" s="50">
        <f>+SUM(R36:R37,Z36:Z37,AG36:AG37,AN36:AN37,AT36:AT37,AZ36:AZ37,BG36:BG37,BM36:BM37,BT36:BT37,BZ36:BZ37,CG36:CG37,CN36:CN37,CT36:CT37,CZ36:CZ37,DF36:DF37,DM36:DM37,DT36:DT37,EA36:EA37,)</f>
        <v>82952725</v>
      </c>
      <c r="K37" s="50">
        <f>+SUM(S36:S37,AA36:AA37,AH36:AH37,BA36:BA37,BN36:BN37,CA36:CA37,CH36:CH37,DG36:DG37,DN36:DN37,DU36:DU37,EB36:EB37,)</f>
        <v>242208365.34999999</v>
      </c>
      <c r="L37" s="50"/>
      <c r="M37" s="50">
        <f>SUM(I37:L37)</f>
        <v>335242725</v>
      </c>
      <c r="O37" s="74">
        <f t="shared" si="2"/>
        <v>47649</v>
      </c>
      <c r="P37" s="50">
        <v>0</v>
      </c>
      <c r="Q37" s="76"/>
      <c r="R37" s="50">
        <v>4750125</v>
      </c>
      <c r="S37" s="50">
        <v>0</v>
      </c>
      <c r="T37" s="50"/>
      <c r="U37" s="50">
        <f t="shared" si="3"/>
        <v>4750125</v>
      </c>
      <c r="W37" s="74">
        <f t="shared" si="4"/>
        <v>47649</v>
      </c>
      <c r="X37" s="50">
        <v>0</v>
      </c>
      <c r="Y37" s="76"/>
      <c r="Z37" s="50">
        <v>426875</v>
      </c>
      <c r="AA37" s="50">
        <v>0</v>
      </c>
      <c r="AB37" s="50">
        <f t="shared" si="5"/>
        <v>426875</v>
      </c>
      <c r="AD37" s="74">
        <f t="shared" si="6"/>
        <v>47649</v>
      </c>
      <c r="AE37" s="50">
        <v>0</v>
      </c>
      <c r="AF37" s="76"/>
      <c r="AG37" s="50">
        <v>3425625</v>
      </c>
      <c r="AH37" s="50">
        <v>0</v>
      </c>
      <c r="AI37" s="50">
        <f t="shared" si="7"/>
        <v>3425625</v>
      </c>
      <c r="AK37" s="74">
        <f t="shared" si="8"/>
        <v>47649</v>
      </c>
      <c r="AL37" s="50">
        <v>0</v>
      </c>
      <c r="AM37" s="76"/>
      <c r="AN37" s="50">
        <v>1655375</v>
      </c>
      <c r="AO37" s="50">
        <f t="shared" si="9"/>
        <v>1655375</v>
      </c>
      <c r="AQ37" s="74">
        <f t="shared" si="10"/>
        <v>47649</v>
      </c>
      <c r="AR37" s="50">
        <v>0</v>
      </c>
      <c r="AS37" s="76"/>
      <c r="AT37" s="50">
        <v>2426875</v>
      </c>
      <c r="AU37" s="50">
        <f t="shared" si="11"/>
        <v>2426875</v>
      </c>
      <c r="AW37" s="74">
        <f t="shared" si="12"/>
        <v>47649</v>
      </c>
      <c r="AX37" s="50">
        <v>0</v>
      </c>
      <c r="AY37" s="76"/>
      <c r="AZ37" s="50">
        <v>6345062.5</v>
      </c>
      <c r="BA37" s="50">
        <v>0</v>
      </c>
      <c r="BB37" s="50">
        <f t="shared" si="13"/>
        <v>6345062.5</v>
      </c>
      <c r="BC37" s="56"/>
      <c r="BD37" s="74">
        <f t="shared" si="14"/>
        <v>47649</v>
      </c>
      <c r="BF37" s="76"/>
      <c r="BI37" s="56"/>
      <c r="BJ37" s="74">
        <f t="shared" si="15"/>
        <v>47649</v>
      </c>
      <c r="BK37" s="50">
        <v>0</v>
      </c>
      <c r="BL37" s="76"/>
      <c r="BM37" s="50">
        <v>18269725</v>
      </c>
      <c r="BN37" s="50">
        <v>0</v>
      </c>
      <c r="BO37" s="50">
        <f t="shared" si="16"/>
        <v>18269725</v>
      </c>
      <c r="BP37" s="56"/>
      <c r="BQ37" s="74">
        <f t="shared" si="17"/>
        <v>47649</v>
      </c>
      <c r="BR37" s="50"/>
      <c r="BS37" s="76"/>
      <c r="BT37" s="50">
        <v>4176700</v>
      </c>
      <c r="BU37" s="50">
        <f t="shared" si="18"/>
        <v>4176700</v>
      </c>
      <c r="BV37" s="56"/>
      <c r="BW37" s="74">
        <f t="shared" si="19"/>
        <v>47649</v>
      </c>
      <c r="BX37" s="50">
        <v>3486095.6</v>
      </c>
      <c r="BY37" s="76">
        <v>5.9400000000000001E-2</v>
      </c>
      <c r="BZ37" s="50">
        <v>0</v>
      </c>
      <c r="CA37" s="50">
        <v>87108904.400000006</v>
      </c>
      <c r="CB37" s="50">
        <f t="shared" si="20"/>
        <v>90595000</v>
      </c>
      <c r="CC37" s="50"/>
      <c r="CD37" s="74">
        <f t="shared" si="21"/>
        <v>47649</v>
      </c>
      <c r="CI37" s="50">
        <f t="shared" si="22"/>
        <v>0</v>
      </c>
      <c r="CJ37" s="74"/>
      <c r="CK37" s="74">
        <f t="shared" si="23"/>
        <v>47649</v>
      </c>
      <c r="CQ37" s="74">
        <f t="shared" si="24"/>
        <v>47649</v>
      </c>
      <c r="CU37" s="50">
        <f t="shared" si="25"/>
        <v>0</v>
      </c>
      <c r="CW37" s="74">
        <f t="shared" si="26"/>
        <v>47649</v>
      </c>
      <c r="DA37" s="50">
        <f t="shared" si="27"/>
        <v>0</v>
      </c>
      <c r="DC37" s="74">
        <f t="shared" si="28"/>
        <v>47649</v>
      </c>
      <c r="DH37" s="50">
        <f t="shared" si="29"/>
        <v>0</v>
      </c>
      <c r="DJ37" s="74">
        <f t="shared" si="30"/>
        <v>47649</v>
      </c>
      <c r="DO37" s="50">
        <f t="shared" si="31"/>
        <v>0</v>
      </c>
      <c r="DQ37" s="74">
        <f t="shared" si="32"/>
        <v>47649</v>
      </c>
      <c r="DV37" s="50">
        <f t="shared" si="33"/>
        <v>0</v>
      </c>
      <c r="DX37" s="74">
        <f t="shared" si="34"/>
        <v>47649</v>
      </c>
      <c r="EC37" s="50">
        <f t="shared" si="35"/>
        <v>0</v>
      </c>
    </row>
    <row r="38" spans="2:133" x14ac:dyDescent="0.2">
      <c r="B38" s="74">
        <f t="shared" si="36"/>
        <v>52047</v>
      </c>
      <c r="C38" s="75">
        <f t="shared" si="0"/>
        <v>347242123.75</v>
      </c>
      <c r="D38" s="50">
        <f t="shared" si="1"/>
        <v>0</v>
      </c>
      <c r="F38" s="74">
        <f t="shared" si="37"/>
        <v>47848</v>
      </c>
      <c r="G38" s="74"/>
      <c r="H38" s="74">
        <f t="shared" si="38"/>
        <v>47832</v>
      </c>
      <c r="I38" s="50"/>
      <c r="O38" s="74">
        <f t="shared" si="2"/>
        <v>47832</v>
      </c>
      <c r="P38" s="50">
        <v>0</v>
      </c>
      <c r="Q38" s="76"/>
      <c r="R38" s="50">
        <v>4750125</v>
      </c>
      <c r="S38" s="50">
        <v>0</v>
      </c>
      <c r="T38" s="50"/>
      <c r="U38" s="50">
        <f t="shared" si="3"/>
        <v>4750125</v>
      </c>
      <c r="W38" s="74">
        <f t="shared" si="4"/>
        <v>47832</v>
      </c>
      <c r="X38" s="50">
        <v>5360000</v>
      </c>
      <c r="Y38" s="76">
        <v>0.05</v>
      </c>
      <c r="Z38" s="50">
        <v>426875</v>
      </c>
      <c r="AA38" s="50">
        <v>0</v>
      </c>
      <c r="AB38" s="50">
        <f t="shared" si="5"/>
        <v>5786875.0499999998</v>
      </c>
      <c r="AD38" s="74">
        <f t="shared" si="6"/>
        <v>47832</v>
      </c>
      <c r="AE38" s="50">
        <v>0</v>
      </c>
      <c r="AF38" s="76"/>
      <c r="AG38" s="50">
        <v>3425625</v>
      </c>
      <c r="AH38" s="50">
        <v>0</v>
      </c>
      <c r="AI38" s="50">
        <f t="shared" si="7"/>
        <v>3425625</v>
      </c>
      <c r="AK38" s="74">
        <f t="shared" si="8"/>
        <v>47832</v>
      </c>
      <c r="AL38" s="50">
        <v>1275000</v>
      </c>
      <c r="AM38" s="76">
        <v>0.05</v>
      </c>
      <c r="AN38" s="50">
        <v>1655375</v>
      </c>
      <c r="AO38" s="50">
        <f t="shared" si="9"/>
        <v>2930375.05</v>
      </c>
      <c r="AQ38" s="74">
        <f t="shared" si="10"/>
        <v>47832</v>
      </c>
      <c r="AR38" s="50">
        <v>0</v>
      </c>
      <c r="AS38" s="76"/>
      <c r="AT38" s="50">
        <v>2426875</v>
      </c>
      <c r="AU38" s="50">
        <f t="shared" si="11"/>
        <v>2426875</v>
      </c>
      <c r="AW38" s="74">
        <f t="shared" si="12"/>
        <v>47832</v>
      </c>
      <c r="AX38" s="50">
        <v>0</v>
      </c>
      <c r="AY38" s="76"/>
      <c r="AZ38" s="50">
        <v>6345062.5</v>
      </c>
      <c r="BA38" s="50">
        <v>0</v>
      </c>
      <c r="BB38" s="50">
        <f t="shared" si="13"/>
        <v>6345062.5</v>
      </c>
      <c r="BC38" s="56"/>
      <c r="BD38" s="74">
        <f t="shared" si="14"/>
        <v>47832</v>
      </c>
      <c r="BF38" s="76"/>
      <c r="BI38" s="56"/>
      <c r="BJ38" s="74">
        <f t="shared" si="15"/>
        <v>47832</v>
      </c>
      <c r="BK38" s="50">
        <v>0</v>
      </c>
      <c r="BL38" s="76"/>
      <c r="BM38" s="50">
        <v>18269725</v>
      </c>
      <c r="BN38" s="50">
        <v>0</v>
      </c>
      <c r="BO38" s="50">
        <f t="shared" si="16"/>
        <v>18269725</v>
      </c>
      <c r="BP38" s="56"/>
      <c r="BQ38" s="74">
        <f t="shared" si="17"/>
        <v>47832</v>
      </c>
      <c r="BR38" s="50"/>
      <c r="BS38" s="76"/>
      <c r="BT38" s="50">
        <v>4176700</v>
      </c>
      <c r="BU38" s="50">
        <f t="shared" si="18"/>
        <v>4176700</v>
      </c>
      <c r="BV38" s="56"/>
      <c r="BW38" s="74">
        <f t="shared" si="19"/>
        <v>47832</v>
      </c>
      <c r="BX38" s="50">
        <v>5869528.5</v>
      </c>
      <c r="BY38" s="76">
        <v>5.9400000000000001E-2</v>
      </c>
      <c r="BZ38" s="50">
        <v>0</v>
      </c>
      <c r="CA38" s="50">
        <v>155825471.5</v>
      </c>
      <c r="CB38" s="50">
        <f t="shared" si="20"/>
        <v>161695000</v>
      </c>
      <c r="CC38" s="50"/>
      <c r="CD38" s="74">
        <f t="shared" si="21"/>
        <v>47832</v>
      </c>
      <c r="CI38" s="50">
        <f t="shared" si="22"/>
        <v>0</v>
      </c>
      <c r="CJ38" s="74"/>
      <c r="CK38" s="74">
        <f t="shared" si="23"/>
        <v>47832</v>
      </c>
      <c r="CQ38" s="74">
        <f t="shared" si="24"/>
        <v>47832</v>
      </c>
      <c r="CU38" s="50">
        <f t="shared" si="25"/>
        <v>0</v>
      </c>
      <c r="CW38" s="74">
        <f t="shared" si="26"/>
        <v>47832</v>
      </c>
      <c r="DA38" s="50">
        <f t="shared" si="27"/>
        <v>0</v>
      </c>
      <c r="DC38" s="74">
        <f t="shared" si="28"/>
        <v>47832</v>
      </c>
      <c r="DH38" s="50">
        <f t="shared" si="29"/>
        <v>0</v>
      </c>
      <c r="DJ38" s="74">
        <f t="shared" si="30"/>
        <v>47832</v>
      </c>
      <c r="DO38" s="50">
        <f t="shared" si="31"/>
        <v>0</v>
      </c>
      <c r="DQ38" s="74">
        <f t="shared" si="32"/>
        <v>47832</v>
      </c>
      <c r="DV38" s="50">
        <f t="shared" si="33"/>
        <v>0</v>
      </c>
      <c r="DX38" s="74">
        <f t="shared" si="34"/>
        <v>47832</v>
      </c>
      <c r="EC38" s="50">
        <f t="shared" si="35"/>
        <v>0</v>
      </c>
    </row>
    <row r="39" spans="2:133" x14ac:dyDescent="0.2">
      <c r="B39" s="74">
        <f t="shared" si="36"/>
        <v>52412</v>
      </c>
      <c r="C39" s="75">
        <f t="shared" si="0"/>
        <v>347240556.25</v>
      </c>
      <c r="D39" s="50">
        <f t="shared" si="1"/>
        <v>0</v>
      </c>
      <c r="F39" s="74">
        <f t="shared" si="37"/>
        <v>48029</v>
      </c>
      <c r="G39" s="74"/>
      <c r="H39" s="74">
        <f t="shared" si="38"/>
        <v>48014</v>
      </c>
      <c r="I39" s="50">
        <f>+SUM(P38:P39,X38:X39,AL38:AL39,AE38:AE39,AR38:AR39,AX38:AX39,BE38:BE39,BK38:BK39,BR38:BR39,BX38:BX39,CE38:CE39,CL38:CL39,CR38:CR39,CX38:CX39,DD38:DD39,DK38:DK39,DR38:DR39,DY38:DY39,)</f>
        <v>16220954.1</v>
      </c>
      <c r="J39" s="50">
        <f>+SUM(R38:R39,Z38:Z39,AG38:AG39,AN38:AN39,AT38:AT39,AZ38:AZ39,BG38:BG39,BM38:BM39,BT38:BT39,BZ38:BZ39,CG38:CG39,CN38:CN39,CT38:CT39,CZ38:CZ39,DF38:DF39,DM38:DM39,DT38:DT39,EA38:EA39,)</f>
        <v>82786850</v>
      </c>
      <c r="K39" s="50">
        <f>+SUM(S38:S39,AA38:AA39,AH38:AH39,BA38:BA39,BN38:BN39,CA38:CA39,CH38:CH39,DG38:DG39,DN38:DN39,DU38:DU39,EB38:EB39,)</f>
        <v>248239045.90000001</v>
      </c>
      <c r="L39" s="50"/>
      <c r="M39" s="50">
        <f>SUM(I39:L39)</f>
        <v>347246850</v>
      </c>
      <c r="O39" s="74">
        <f t="shared" si="2"/>
        <v>48014</v>
      </c>
      <c r="P39" s="50">
        <v>0</v>
      </c>
      <c r="Q39" s="76"/>
      <c r="R39" s="50">
        <v>4750125</v>
      </c>
      <c r="S39" s="50">
        <v>0</v>
      </c>
      <c r="T39" s="50"/>
      <c r="U39" s="50">
        <f t="shared" si="3"/>
        <v>4750125</v>
      </c>
      <c r="W39" s="74">
        <f t="shared" si="4"/>
        <v>48014</v>
      </c>
      <c r="X39" s="50">
        <v>0</v>
      </c>
      <c r="Y39" s="76"/>
      <c r="Z39" s="50">
        <v>292875</v>
      </c>
      <c r="AA39" s="50">
        <v>0</v>
      </c>
      <c r="AB39" s="50">
        <f t="shared" si="5"/>
        <v>292875</v>
      </c>
      <c r="AD39" s="74">
        <f t="shared" si="6"/>
        <v>48014</v>
      </c>
      <c r="AE39" s="50">
        <v>0</v>
      </c>
      <c r="AF39" s="76"/>
      <c r="AG39" s="50">
        <v>3425625</v>
      </c>
      <c r="AH39" s="50">
        <v>0</v>
      </c>
      <c r="AI39" s="50">
        <f t="shared" si="7"/>
        <v>3425625</v>
      </c>
      <c r="AK39" s="74">
        <f t="shared" si="8"/>
        <v>48014</v>
      </c>
      <c r="AL39" s="50">
        <v>440000</v>
      </c>
      <c r="AM39" s="76">
        <v>0.05</v>
      </c>
      <c r="AN39" s="50">
        <v>1623500</v>
      </c>
      <c r="AO39" s="50">
        <f t="shared" si="9"/>
        <v>2063500.05</v>
      </c>
      <c r="AQ39" s="74">
        <f t="shared" si="10"/>
        <v>48014</v>
      </c>
      <c r="AR39" s="50">
        <v>0</v>
      </c>
      <c r="AS39" s="76"/>
      <c r="AT39" s="50">
        <v>2426875</v>
      </c>
      <c r="AU39" s="50">
        <f t="shared" si="11"/>
        <v>2426875</v>
      </c>
      <c r="AW39" s="74">
        <f t="shared" si="12"/>
        <v>48014</v>
      </c>
      <c r="AX39" s="50">
        <v>0</v>
      </c>
      <c r="AY39" s="76"/>
      <c r="AZ39" s="50">
        <v>6345062.5</v>
      </c>
      <c r="BA39" s="50">
        <v>0</v>
      </c>
      <c r="BB39" s="50">
        <f t="shared" si="13"/>
        <v>6345062.5</v>
      </c>
      <c r="BC39" s="56"/>
      <c r="BD39" s="74">
        <f t="shared" si="14"/>
        <v>48014</v>
      </c>
      <c r="BF39" s="76"/>
      <c r="BI39" s="56"/>
      <c r="BJ39" s="74">
        <f t="shared" si="15"/>
        <v>48014</v>
      </c>
      <c r="BK39" s="50">
        <v>0</v>
      </c>
      <c r="BL39" s="76"/>
      <c r="BM39" s="50">
        <v>18269725</v>
      </c>
      <c r="BN39" s="50">
        <v>0</v>
      </c>
      <c r="BO39" s="50">
        <f t="shared" si="16"/>
        <v>18269725</v>
      </c>
      <c r="BP39" s="56"/>
      <c r="BQ39" s="74">
        <f t="shared" si="17"/>
        <v>48014</v>
      </c>
      <c r="BR39" s="50"/>
      <c r="BS39" s="76"/>
      <c r="BT39" s="50">
        <v>4176700</v>
      </c>
      <c r="BU39" s="50">
        <f t="shared" si="18"/>
        <v>4176700</v>
      </c>
      <c r="BV39" s="56"/>
      <c r="BW39" s="74">
        <f t="shared" si="19"/>
        <v>48014</v>
      </c>
      <c r="BX39" s="50">
        <v>3276425.6</v>
      </c>
      <c r="BY39" s="76">
        <v>5.96E-2</v>
      </c>
      <c r="BZ39" s="50">
        <v>0</v>
      </c>
      <c r="CA39" s="50">
        <v>92413574.400000006</v>
      </c>
      <c r="CB39" s="50">
        <f t="shared" si="20"/>
        <v>95690000</v>
      </c>
      <c r="CC39" s="50"/>
      <c r="CD39" s="74">
        <f t="shared" si="21"/>
        <v>48014</v>
      </c>
      <c r="CI39" s="50">
        <f t="shared" si="22"/>
        <v>0</v>
      </c>
      <c r="CJ39" s="74"/>
      <c r="CK39" s="74">
        <f t="shared" si="23"/>
        <v>48014</v>
      </c>
      <c r="CQ39" s="74">
        <f t="shared" si="24"/>
        <v>48014</v>
      </c>
      <c r="CU39" s="50">
        <f t="shared" si="25"/>
        <v>0</v>
      </c>
      <c r="CW39" s="74">
        <f t="shared" si="26"/>
        <v>48014</v>
      </c>
      <c r="DA39" s="50">
        <f t="shared" si="27"/>
        <v>0</v>
      </c>
      <c r="DC39" s="74">
        <f t="shared" si="28"/>
        <v>48014</v>
      </c>
      <c r="DH39" s="50">
        <f t="shared" si="29"/>
        <v>0</v>
      </c>
      <c r="DJ39" s="74">
        <f t="shared" si="30"/>
        <v>48014</v>
      </c>
      <c r="DO39" s="50">
        <f t="shared" si="31"/>
        <v>0</v>
      </c>
      <c r="DQ39" s="74">
        <f t="shared" si="32"/>
        <v>48014</v>
      </c>
      <c r="DV39" s="50">
        <f t="shared" si="33"/>
        <v>0</v>
      </c>
      <c r="DX39" s="74">
        <f t="shared" si="34"/>
        <v>48014</v>
      </c>
      <c r="EC39" s="50">
        <f t="shared" si="35"/>
        <v>0</v>
      </c>
    </row>
    <row r="40" spans="2:133" x14ac:dyDescent="0.2">
      <c r="B40" s="74">
        <f t="shared" si="36"/>
        <v>52778</v>
      </c>
      <c r="C40" s="75">
        <f t="shared" si="0"/>
        <v>347240740</v>
      </c>
      <c r="D40" s="50">
        <f t="shared" si="1"/>
        <v>0</v>
      </c>
      <c r="F40" s="74">
        <f t="shared" si="37"/>
        <v>48213</v>
      </c>
      <c r="G40" s="74"/>
      <c r="H40" s="74">
        <f t="shared" si="38"/>
        <v>48197</v>
      </c>
      <c r="I40" s="50"/>
      <c r="O40" s="74">
        <f t="shared" si="2"/>
        <v>48197</v>
      </c>
      <c r="P40" s="50">
        <v>0</v>
      </c>
      <c r="Q40" s="76"/>
      <c r="R40" s="50">
        <v>4750125</v>
      </c>
      <c r="S40" s="50">
        <v>0</v>
      </c>
      <c r="T40" s="50"/>
      <c r="U40" s="50">
        <f t="shared" si="3"/>
        <v>4750125</v>
      </c>
      <c r="W40" s="74">
        <f t="shared" si="4"/>
        <v>48197</v>
      </c>
      <c r="X40" s="50">
        <v>2705000</v>
      </c>
      <c r="Y40" s="76">
        <v>0.05</v>
      </c>
      <c r="Z40" s="50">
        <v>1713626.25</v>
      </c>
      <c r="AA40" s="50">
        <v>0</v>
      </c>
      <c r="AB40" s="50">
        <f t="shared" si="5"/>
        <v>4418626.3</v>
      </c>
      <c r="AD40" s="74">
        <f t="shared" si="6"/>
        <v>48197</v>
      </c>
      <c r="AE40" s="50">
        <v>0</v>
      </c>
      <c r="AF40" s="76"/>
      <c r="AG40" s="50">
        <v>3425625</v>
      </c>
      <c r="AH40" s="50">
        <v>0</v>
      </c>
      <c r="AI40" s="50">
        <f t="shared" si="7"/>
        <v>3425625</v>
      </c>
      <c r="AK40" s="74">
        <f t="shared" si="8"/>
        <v>48197</v>
      </c>
      <c r="AL40" s="50">
        <v>1320000</v>
      </c>
      <c r="AM40" s="76">
        <v>0.05</v>
      </c>
      <c r="AN40" s="50">
        <v>1612500</v>
      </c>
      <c r="AO40" s="50">
        <f t="shared" si="9"/>
        <v>2932500.05</v>
      </c>
      <c r="AQ40" s="74">
        <f t="shared" si="10"/>
        <v>48197</v>
      </c>
      <c r="AR40" s="50">
        <v>0</v>
      </c>
      <c r="AS40" s="76"/>
      <c r="AT40" s="50">
        <v>2426875</v>
      </c>
      <c r="AU40" s="50">
        <f t="shared" si="11"/>
        <v>2426875</v>
      </c>
      <c r="AW40" s="74">
        <f t="shared" si="12"/>
        <v>48197</v>
      </c>
      <c r="AX40" s="50">
        <v>0</v>
      </c>
      <c r="AY40" s="76"/>
      <c r="AZ40" s="50">
        <v>6345062.5</v>
      </c>
      <c r="BA40" s="50">
        <v>0</v>
      </c>
      <c r="BB40" s="50">
        <f t="shared" ref="BB40:BB71" si="39">SUM(AX40,AZ40,BA40)</f>
        <v>6345062.5</v>
      </c>
      <c r="BC40" s="56"/>
      <c r="BD40" s="74">
        <f t="shared" si="14"/>
        <v>48197</v>
      </c>
      <c r="BF40" s="76"/>
      <c r="BI40" s="56"/>
      <c r="BJ40" s="74">
        <f t="shared" si="15"/>
        <v>48197</v>
      </c>
      <c r="BK40" s="50">
        <v>0</v>
      </c>
      <c r="BL40" s="76"/>
      <c r="BM40" s="50">
        <v>18269725</v>
      </c>
      <c r="BN40" s="50">
        <v>0</v>
      </c>
      <c r="BO40" s="50">
        <f t="shared" si="16"/>
        <v>18269725</v>
      </c>
      <c r="BP40" s="56"/>
      <c r="BQ40" s="74">
        <f t="shared" si="17"/>
        <v>48197</v>
      </c>
      <c r="BR40" s="50"/>
      <c r="BS40" s="76"/>
      <c r="BT40" s="50">
        <v>4176700</v>
      </c>
      <c r="BU40" s="50">
        <f t="shared" si="18"/>
        <v>4176700</v>
      </c>
      <c r="BV40" s="56"/>
      <c r="BW40" s="74">
        <f t="shared" si="19"/>
        <v>48197</v>
      </c>
      <c r="BX40" s="50">
        <v>5224365.45</v>
      </c>
      <c r="BY40" s="76">
        <v>5.96E-2</v>
      </c>
      <c r="BZ40" s="50">
        <v>0</v>
      </c>
      <c r="CA40" s="50">
        <v>156470634.55000001</v>
      </c>
      <c r="CB40" s="50">
        <f t="shared" si="20"/>
        <v>161695000</v>
      </c>
      <c r="CC40" s="50"/>
      <c r="CD40" s="74">
        <f t="shared" si="21"/>
        <v>48197</v>
      </c>
      <c r="CI40" s="50">
        <f t="shared" si="22"/>
        <v>0</v>
      </c>
      <c r="CJ40" s="74"/>
      <c r="CK40" s="74">
        <f t="shared" si="23"/>
        <v>48197</v>
      </c>
      <c r="CQ40" s="74">
        <f t="shared" si="24"/>
        <v>48197</v>
      </c>
      <c r="CU40" s="50">
        <f t="shared" si="25"/>
        <v>0</v>
      </c>
      <c r="CW40" s="74">
        <f t="shared" si="26"/>
        <v>48197</v>
      </c>
      <c r="DA40" s="50">
        <f t="shared" si="27"/>
        <v>0</v>
      </c>
      <c r="DC40" s="74">
        <f t="shared" si="28"/>
        <v>48197</v>
      </c>
      <c r="DH40" s="50">
        <f t="shared" si="29"/>
        <v>0</v>
      </c>
      <c r="DJ40" s="74">
        <f t="shared" si="30"/>
        <v>48197</v>
      </c>
      <c r="DO40" s="50">
        <f t="shared" si="31"/>
        <v>0</v>
      </c>
      <c r="DQ40" s="74">
        <f t="shared" si="32"/>
        <v>48197</v>
      </c>
      <c r="DV40" s="50">
        <f t="shared" si="33"/>
        <v>0</v>
      </c>
      <c r="DX40" s="74">
        <f t="shared" si="34"/>
        <v>48197</v>
      </c>
      <c r="EC40" s="50">
        <f t="shared" si="35"/>
        <v>0</v>
      </c>
    </row>
    <row r="41" spans="2:133" x14ac:dyDescent="0.2">
      <c r="B41" s="74">
        <f t="shared" si="36"/>
        <v>53143</v>
      </c>
      <c r="C41" s="75">
        <f t="shared" si="0"/>
        <v>347243482.5</v>
      </c>
      <c r="D41" s="50">
        <f t="shared" si="1"/>
        <v>0</v>
      </c>
      <c r="F41" s="74">
        <f t="shared" si="37"/>
        <v>48395</v>
      </c>
      <c r="G41" s="74"/>
      <c r="H41" s="74">
        <f t="shared" si="38"/>
        <v>48380</v>
      </c>
      <c r="I41" s="50">
        <f>+SUM(P40:P41,X40:X41,AL40:AL41,AE40:AE41,AR40:AR41,AX40:AX41,BE40:BE41,BK40:BK41,BR40:BR41,BX40:BX41,CE40:CE41,CL40:CL41,CR40:CR41,CX40:CX41,DD40:DD41,DK40:DK41,DR40:DR41,DY40:DY41,)</f>
        <v>12650996.649999999</v>
      </c>
      <c r="J41" s="50">
        <f>+SUM(R40:R41,Z40:Z41,AG40:AG41,AN40:AN41,AT40:AT41,AZ40:AZ41,BG40:BG41,BM40:BM41,BT40:BT41,BZ40:BZ41,CG40:CG41,CN40:CN41,CT40:CT41,CZ40:CZ41,DF40:DF41,DM40:DM41,DT40:DT41,EA40:EA41,)</f>
        <v>85339852.5</v>
      </c>
      <c r="K41" s="50">
        <f>+SUM(S40:S41,AA40:AA41,AH40:AH41,BA40:BA41,BN40:BN41,CA40:CA41,CH40:CH41,DG40:DG41,DN40:DN41,DU40:DU41,EB40:EB41,)</f>
        <v>249244003.35000002</v>
      </c>
      <c r="L41" s="50"/>
      <c r="M41" s="50">
        <f>SUM(I41:L41)</f>
        <v>347234852.5</v>
      </c>
      <c r="O41" s="74">
        <f t="shared" si="2"/>
        <v>48380</v>
      </c>
      <c r="P41" s="50">
        <v>0</v>
      </c>
      <c r="Q41" s="76"/>
      <c r="R41" s="50">
        <v>4750125</v>
      </c>
      <c r="S41" s="50">
        <v>0</v>
      </c>
      <c r="T41" s="50"/>
      <c r="U41" s="50">
        <f t="shared" si="3"/>
        <v>4750125</v>
      </c>
      <c r="W41" s="74">
        <f t="shared" si="4"/>
        <v>48380</v>
      </c>
      <c r="X41" s="50">
        <v>0</v>
      </c>
      <c r="Y41" s="76"/>
      <c r="Z41" s="50">
        <v>1646001.25</v>
      </c>
      <c r="AA41" s="50">
        <v>0</v>
      </c>
      <c r="AB41" s="50">
        <f t="shared" si="5"/>
        <v>1646001.25</v>
      </c>
      <c r="AD41" s="74">
        <f t="shared" si="6"/>
        <v>48380</v>
      </c>
      <c r="AE41" s="50">
        <v>0</v>
      </c>
      <c r="AF41" s="76"/>
      <c r="AG41" s="50">
        <v>3425625</v>
      </c>
      <c r="AH41" s="50">
        <v>0</v>
      </c>
      <c r="AI41" s="50">
        <f t="shared" si="7"/>
        <v>3425625</v>
      </c>
      <c r="AK41" s="74">
        <f t="shared" si="8"/>
        <v>48380</v>
      </c>
      <c r="AL41" s="50">
        <v>485000</v>
      </c>
      <c r="AM41" s="76">
        <v>0.05</v>
      </c>
      <c r="AN41" s="50">
        <v>1579500</v>
      </c>
      <c r="AO41" s="50">
        <f t="shared" si="9"/>
        <v>2064500.05</v>
      </c>
      <c r="AQ41" s="74">
        <f t="shared" si="10"/>
        <v>48380</v>
      </c>
      <c r="AR41" s="50">
        <v>0</v>
      </c>
      <c r="AS41" s="76"/>
      <c r="AT41" s="50">
        <v>2426875</v>
      </c>
      <c r="AU41" s="50">
        <f t="shared" si="11"/>
        <v>2426875</v>
      </c>
      <c r="AW41" s="74">
        <f t="shared" si="12"/>
        <v>48380</v>
      </c>
      <c r="AX41" s="50">
        <v>0</v>
      </c>
      <c r="AY41" s="76"/>
      <c r="AZ41" s="50">
        <v>6345062.5</v>
      </c>
      <c r="BA41" s="50">
        <v>0</v>
      </c>
      <c r="BB41" s="50">
        <f t="shared" si="39"/>
        <v>6345062.5</v>
      </c>
      <c r="BC41" s="56"/>
      <c r="BD41" s="74">
        <f t="shared" si="14"/>
        <v>48380</v>
      </c>
      <c r="BF41" s="76"/>
      <c r="BI41" s="56"/>
      <c r="BJ41" s="74">
        <f t="shared" si="15"/>
        <v>48380</v>
      </c>
      <c r="BK41" s="50">
        <v>0</v>
      </c>
      <c r="BL41" s="76"/>
      <c r="BM41" s="50">
        <v>18269725</v>
      </c>
      <c r="BN41" s="50">
        <v>0</v>
      </c>
      <c r="BO41" s="50">
        <f t="shared" si="16"/>
        <v>18269725</v>
      </c>
      <c r="BP41" s="56"/>
      <c r="BQ41" s="74">
        <f t="shared" si="17"/>
        <v>48380</v>
      </c>
      <c r="BR41" s="50"/>
      <c r="BS41" s="76"/>
      <c r="BT41" s="50">
        <v>4176700</v>
      </c>
      <c r="BU41" s="50">
        <f t="shared" si="18"/>
        <v>4176700</v>
      </c>
      <c r="BV41" s="56"/>
      <c r="BW41" s="74">
        <f t="shared" si="19"/>
        <v>48380</v>
      </c>
      <c r="BX41" s="50">
        <v>2916631.2</v>
      </c>
      <c r="BY41" s="76">
        <v>5.9700000000000003E-2</v>
      </c>
      <c r="BZ41" s="50">
        <v>0</v>
      </c>
      <c r="CA41" s="50">
        <v>92773368.799999997</v>
      </c>
      <c r="CB41" s="50">
        <f t="shared" si="20"/>
        <v>95690000</v>
      </c>
      <c r="CC41" s="50"/>
      <c r="CD41" s="74">
        <f t="shared" si="21"/>
        <v>48380</v>
      </c>
      <c r="CI41" s="50">
        <f t="shared" si="22"/>
        <v>0</v>
      </c>
      <c r="CJ41" s="74"/>
      <c r="CK41" s="74">
        <f t="shared" si="23"/>
        <v>48380</v>
      </c>
      <c r="CQ41" s="74">
        <f t="shared" si="24"/>
        <v>48380</v>
      </c>
      <c r="CU41" s="50">
        <f t="shared" si="25"/>
        <v>0</v>
      </c>
      <c r="CW41" s="74">
        <f t="shared" si="26"/>
        <v>48380</v>
      </c>
      <c r="DA41" s="50">
        <f t="shared" si="27"/>
        <v>0</v>
      </c>
      <c r="DC41" s="74">
        <f t="shared" si="28"/>
        <v>48380</v>
      </c>
      <c r="DH41" s="50">
        <f t="shared" si="29"/>
        <v>0</v>
      </c>
      <c r="DJ41" s="74">
        <f t="shared" si="30"/>
        <v>48380</v>
      </c>
      <c r="DO41" s="50">
        <f t="shared" si="31"/>
        <v>0</v>
      </c>
      <c r="DQ41" s="74">
        <f t="shared" si="32"/>
        <v>48380</v>
      </c>
      <c r="DV41" s="50">
        <f t="shared" si="33"/>
        <v>0</v>
      </c>
      <c r="DX41" s="74">
        <f t="shared" si="34"/>
        <v>48380</v>
      </c>
      <c r="EC41" s="50">
        <f t="shared" si="35"/>
        <v>0</v>
      </c>
    </row>
    <row r="42" spans="2:133" x14ac:dyDescent="0.2">
      <c r="B42" s="74">
        <f t="shared" si="36"/>
        <v>53508</v>
      </c>
      <c r="C42" s="75">
        <f t="shared" si="0"/>
        <v>347240226.25</v>
      </c>
      <c r="D42" s="50">
        <f t="shared" si="1"/>
        <v>0</v>
      </c>
      <c r="F42" s="74">
        <f t="shared" si="37"/>
        <v>48579</v>
      </c>
      <c r="G42" s="74"/>
      <c r="H42" s="74">
        <f t="shared" si="38"/>
        <v>48563</v>
      </c>
      <c r="I42" s="50"/>
      <c r="O42" s="74">
        <f t="shared" si="2"/>
        <v>48563</v>
      </c>
      <c r="P42" s="50">
        <v>0</v>
      </c>
      <c r="Q42" s="76"/>
      <c r="R42" s="50">
        <v>4750125</v>
      </c>
      <c r="S42" s="50">
        <v>0</v>
      </c>
      <c r="T42" s="50"/>
      <c r="U42" s="50">
        <f t="shared" si="3"/>
        <v>4750125</v>
      </c>
      <c r="W42" s="74">
        <f t="shared" si="4"/>
        <v>48563</v>
      </c>
      <c r="X42" s="50">
        <v>2855000</v>
      </c>
      <c r="Y42" s="76">
        <v>0.05</v>
      </c>
      <c r="Z42" s="50">
        <v>1646001.25</v>
      </c>
      <c r="AA42" s="50">
        <v>0</v>
      </c>
      <c r="AB42" s="50">
        <f t="shared" si="5"/>
        <v>4501001.3</v>
      </c>
      <c r="AD42" s="74">
        <f t="shared" si="6"/>
        <v>48563</v>
      </c>
      <c r="AE42" s="50">
        <v>0</v>
      </c>
      <c r="AF42" s="76"/>
      <c r="AG42" s="50">
        <v>3425625</v>
      </c>
      <c r="AH42" s="50">
        <v>0</v>
      </c>
      <c r="AI42" s="50">
        <f t="shared" si="7"/>
        <v>3425625</v>
      </c>
      <c r="AK42" s="74">
        <f t="shared" si="8"/>
        <v>48563</v>
      </c>
      <c r="AL42" s="50">
        <v>1365000</v>
      </c>
      <c r="AM42" s="76">
        <v>0.05</v>
      </c>
      <c r="AN42" s="50">
        <v>1567375</v>
      </c>
      <c r="AO42" s="50">
        <f t="shared" si="9"/>
        <v>2932375.05</v>
      </c>
      <c r="AQ42" s="74">
        <f t="shared" si="10"/>
        <v>48563</v>
      </c>
      <c r="AR42" s="50">
        <v>0</v>
      </c>
      <c r="AS42" s="76"/>
      <c r="AT42" s="50">
        <v>2426875</v>
      </c>
      <c r="AU42" s="50">
        <f t="shared" si="11"/>
        <v>2426875</v>
      </c>
      <c r="AW42" s="74">
        <f t="shared" si="12"/>
        <v>48563</v>
      </c>
      <c r="AX42" s="50">
        <v>0</v>
      </c>
      <c r="AY42" s="76"/>
      <c r="AZ42" s="50">
        <v>6345062.5</v>
      </c>
      <c r="BA42" s="50">
        <v>0</v>
      </c>
      <c r="BB42" s="50">
        <f t="shared" si="39"/>
        <v>6345062.5</v>
      </c>
      <c r="BC42" s="56"/>
      <c r="BD42" s="74">
        <f t="shared" si="14"/>
        <v>48563</v>
      </c>
      <c r="BF42" s="76"/>
      <c r="BI42" s="56"/>
      <c r="BJ42" s="74">
        <f t="shared" si="15"/>
        <v>48563</v>
      </c>
      <c r="BK42" s="50">
        <v>0</v>
      </c>
      <c r="BL42" s="76"/>
      <c r="BM42" s="50">
        <v>18269725</v>
      </c>
      <c r="BN42" s="50">
        <v>0</v>
      </c>
      <c r="BO42" s="50">
        <f t="shared" si="16"/>
        <v>18269725</v>
      </c>
      <c r="BP42" s="56"/>
      <c r="BQ42" s="74">
        <f t="shared" si="17"/>
        <v>48563</v>
      </c>
      <c r="BR42" s="50"/>
      <c r="BS42" s="76"/>
      <c r="BT42" s="50">
        <v>4176700</v>
      </c>
      <c r="BU42" s="50">
        <f t="shared" si="18"/>
        <v>4176700</v>
      </c>
      <c r="BV42" s="56"/>
      <c r="BW42" s="74">
        <f t="shared" si="19"/>
        <v>48563</v>
      </c>
      <c r="BX42" s="50">
        <v>4648731.25</v>
      </c>
      <c r="BY42" s="76">
        <v>5.9700000000000003E-2</v>
      </c>
      <c r="BZ42" s="50">
        <v>0</v>
      </c>
      <c r="CA42" s="50">
        <v>157046268.75</v>
      </c>
      <c r="CB42" s="50">
        <f t="shared" si="20"/>
        <v>161695000</v>
      </c>
      <c r="CC42" s="50"/>
      <c r="CD42" s="74">
        <f t="shared" si="21"/>
        <v>48563</v>
      </c>
      <c r="CI42" s="50">
        <f t="shared" si="22"/>
        <v>0</v>
      </c>
      <c r="CJ42" s="74"/>
      <c r="CK42" s="74">
        <f t="shared" si="23"/>
        <v>48563</v>
      </c>
      <c r="CQ42" s="74">
        <f t="shared" si="24"/>
        <v>48563</v>
      </c>
      <c r="CU42" s="50">
        <f t="shared" si="25"/>
        <v>0</v>
      </c>
      <c r="CW42" s="74">
        <f t="shared" si="26"/>
        <v>48563</v>
      </c>
      <c r="DA42" s="50">
        <f t="shared" si="27"/>
        <v>0</v>
      </c>
      <c r="DC42" s="74">
        <f t="shared" si="28"/>
        <v>48563</v>
      </c>
      <c r="DH42" s="50">
        <f t="shared" si="29"/>
        <v>0</v>
      </c>
      <c r="DJ42" s="74">
        <f t="shared" si="30"/>
        <v>48563</v>
      </c>
      <c r="DO42" s="50">
        <f t="shared" si="31"/>
        <v>0</v>
      </c>
      <c r="DQ42" s="74">
        <f t="shared" si="32"/>
        <v>48563</v>
      </c>
      <c r="DV42" s="50">
        <f t="shared" si="33"/>
        <v>0</v>
      </c>
      <c r="DX42" s="74">
        <f t="shared" si="34"/>
        <v>48563</v>
      </c>
      <c r="EC42" s="50">
        <f t="shared" si="35"/>
        <v>0</v>
      </c>
    </row>
    <row r="43" spans="2:133" x14ac:dyDescent="0.2">
      <c r="B43" s="74">
        <f t="shared" si="36"/>
        <v>53873</v>
      </c>
      <c r="C43" s="75">
        <f t="shared" si="0"/>
        <v>347243846.25</v>
      </c>
      <c r="D43" s="50">
        <f t="shared" si="1"/>
        <v>0</v>
      </c>
      <c r="F43" s="74">
        <f t="shared" si="37"/>
        <v>48760</v>
      </c>
      <c r="G43" s="74"/>
      <c r="H43" s="74">
        <f t="shared" si="38"/>
        <v>48745</v>
      </c>
      <c r="I43" s="50">
        <f>+SUM(P42:P43,X42:X43,AL42:AL43,AE42:AE43,AR42:AR43,AX42:AX43,BE42:BE43,BK42:BK43,BR42:BR43,BX42:BX43,CE42:CE43,CL42:CL43,CR42:CR43,CX42:CX43,DD42:DD43,DK42:DK43,DR42:DR43,DY42:DY43,)</f>
        <v>11998844.050000001</v>
      </c>
      <c r="J43" s="50">
        <f>+SUM(R42:R43,Z42:Z43,AG42:AG43,AN42:AN43,AT42:AT43,AZ42:AZ43,BG42:BG43,BM42:BM43,BT42:BT43,BZ42:BZ43,CG42:CG43,CN42:CN43,CT42:CT43,CZ42:CZ43,DF42:DF43,DM42:DM43,DT42:DT43,EA42:EA43,)</f>
        <v>85109477.5</v>
      </c>
      <c r="K43" s="50">
        <f>+SUM(S42:S43,AA42:AA43,AH42:AH43,BA42:BA43,BN42:BN43,CA42:CA43,CH42:CH43,DG42:DG43,DN42:DN43,DU42:DU43,EB42:EB43,)</f>
        <v>250141155.94999999</v>
      </c>
      <c r="L43" s="50"/>
      <c r="M43" s="50">
        <f>SUM(I43:L43)</f>
        <v>347249477.5</v>
      </c>
      <c r="O43" s="74">
        <f t="shared" si="2"/>
        <v>48745</v>
      </c>
      <c r="P43" s="50">
        <v>0</v>
      </c>
      <c r="Q43" s="76"/>
      <c r="R43" s="50">
        <v>4750125</v>
      </c>
      <c r="S43" s="50">
        <v>0</v>
      </c>
      <c r="T43" s="50"/>
      <c r="U43" s="50">
        <f t="shared" si="3"/>
        <v>4750125</v>
      </c>
      <c r="W43" s="74">
        <f t="shared" si="4"/>
        <v>48745</v>
      </c>
      <c r="X43" s="50">
        <v>0</v>
      </c>
      <c r="Y43" s="76"/>
      <c r="Z43" s="50">
        <v>1574626.25</v>
      </c>
      <c r="AA43" s="50">
        <v>0</v>
      </c>
      <c r="AB43" s="50">
        <f t="shared" si="5"/>
        <v>1574626.25</v>
      </c>
      <c r="AD43" s="74">
        <f t="shared" si="6"/>
        <v>48745</v>
      </c>
      <c r="AE43" s="50">
        <v>0</v>
      </c>
      <c r="AF43" s="76"/>
      <c r="AG43" s="50">
        <v>3425625</v>
      </c>
      <c r="AH43" s="50">
        <v>0</v>
      </c>
      <c r="AI43" s="50">
        <f t="shared" si="7"/>
        <v>3425625</v>
      </c>
      <c r="AK43" s="74">
        <f t="shared" si="8"/>
        <v>48745</v>
      </c>
      <c r="AL43" s="50">
        <v>535000</v>
      </c>
      <c r="AM43" s="76">
        <v>0.05</v>
      </c>
      <c r="AN43" s="50">
        <v>1533250</v>
      </c>
      <c r="AO43" s="50">
        <f t="shared" si="9"/>
        <v>2068250.05</v>
      </c>
      <c r="AQ43" s="74">
        <f t="shared" si="10"/>
        <v>48745</v>
      </c>
      <c r="AR43" s="50">
        <v>0</v>
      </c>
      <c r="AS43" s="76"/>
      <c r="AT43" s="50">
        <v>2426875</v>
      </c>
      <c r="AU43" s="50">
        <f t="shared" si="11"/>
        <v>2426875</v>
      </c>
      <c r="AW43" s="74">
        <f t="shared" si="12"/>
        <v>48745</v>
      </c>
      <c r="AX43" s="50">
        <v>0</v>
      </c>
      <c r="AY43" s="76"/>
      <c r="AZ43" s="50">
        <v>6345062.5</v>
      </c>
      <c r="BA43" s="50">
        <v>0</v>
      </c>
      <c r="BB43" s="50">
        <f t="shared" si="39"/>
        <v>6345062.5</v>
      </c>
      <c r="BC43" s="56"/>
      <c r="BD43" s="74">
        <f t="shared" si="14"/>
        <v>48745</v>
      </c>
      <c r="BF43" s="76"/>
      <c r="BI43" s="56"/>
      <c r="BJ43" s="74">
        <f t="shared" si="15"/>
        <v>48745</v>
      </c>
      <c r="BK43" s="50">
        <v>0</v>
      </c>
      <c r="BL43" s="76"/>
      <c r="BM43" s="50">
        <v>18269725</v>
      </c>
      <c r="BN43" s="50">
        <v>0</v>
      </c>
      <c r="BO43" s="50">
        <f t="shared" si="16"/>
        <v>18269725</v>
      </c>
      <c r="BP43" s="56"/>
      <c r="BQ43" s="74">
        <f t="shared" si="17"/>
        <v>48745</v>
      </c>
      <c r="BR43" s="50"/>
      <c r="BS43" s="76"/>
      <c r="BT43" s="50">
        <v>4176700</v>
      </c>
      <c r="BU43" s="50">
        <f t="shared" si="18"/>
        <v>4176700</v>
      </c>
      <c r="BV43" s="56"/>
      <c r="BW43" s="74">
        <f t="shared" si="19"/>
        <v>48745</v>
      </c>
      <c r="BX43" s="50">
        <v>2595112.7999999998</v>
      </c>
      <c r="BY43" s="76">
        <v>5.9900000000000002E-2</v>
      </c>
      <c r="BZ43" s="50">
        <v>0</v>
      </c>
      <c r="CA43" s="50">
        <v>93094887.200000003</v>
      </c>
      <c r="CB43" s="50">
        <f t="shared" si="20"/>
        <v>95690000</v>
      </c>
      <c r="CC43" s="50"/>
      <c r="CD43" s="74">
        <f t="shared" si="21"/>
        <v>48745</v>
      </c>
      <c r="CI43" s="50">
        <f t="shared" si="22"/>
        <v>0</v>
      </c>
      <c r="CJ43" s="74"/>
      <c r="CK43" s="74">
        <f t="shared" si="23"/>
        <v>48745</v>
      </c>
      <c r="CQ43" s="74">
        <f t="shared" si="24"/>
        <v>48745</v>
      </c>
      <c r="CU43" s="50">
        <f t="shared" si="25"/>
        <v>0</v>
      </c>
      <c r="CW43" s="74">
        <f t="shared" si="26"/>
        <v>48745</v>
      </c>
      <c r="DA43" s="50">
        <f t="shared" si="27"/>
        <v>0</v>
      </c>
      <c r="DC43" s="74">
        <f t="shared" si="28"/>
        <v>48745</v>
      </c>
      <c r="DH43" s="50">
        <f t="shared" si="29"/>
        <v>0</v>
      </c>
      <c r="DJ43" s="74">
        <f t="shared" si="30"/>
        <v>48745</v>
      </c>
      <c r="DO43" s="50">
        <f t="shared" si="31"/>
        <v>0</v>
      </c>
      <c r="DQ43" s="74">
        <f t="shared" si="32"/>
        <v>48745</v>
      </c>
      <c r="DV43" s="50">
        <f t="shared" si="33"/>
        <v>0</v>
      </c>
      <c r="DX43" s="74">
        <f t="shared" si="34"/>
        <v>48745</v>
      </c>
      <c r="EC43" s="50">
        <f t="shared" si="35"/>
        <v>0</v>
      </c>
    </row>
    <row r="44" spans="2:133" x14ac:dyDescent="0.2">
      <c r="B44" s="74">
        <f t="shared" si="36"/>
        <v>54239</v>
      </c>
      <c r="C44" s="75">
        <f t="shared" si="0"/>
        <v>347243071.25</v>
      </c>
      <c r="D44" s="50">
        <f t="shared" si="1"/>
        <v>0</v>
      </c>
      <c r="F44" s="74">
        <f t="shared" si="37"/>
        <v>48944</v>
      </c>
      <c r="G44" s="74"/>
      <c r="H44" s="74">
        <f t="shared" si="38"/>
        <v>48928</v>
      </c>
      <c r="I44" s="50"/>
      <c r="O44" s="74">
        <f t="shared" si="2"/>
        <v>48928</v>
      </c>
      <c r="P44" s="50">
        <v>0</v>
      </c>
      <c r="Q44" s="76"/>
      <c r="R44" s="50">
        <v>4750125</v>
      </c>
      <c r="S44" s="50">
        <v>0</v>
      </c>
      <c r="T44" s="50"/>
      <c r="U44" s="50">
        <f t="shared" si="3"/>
        <v>4750125</v>
      </c>
      <c r="W44" s="74">
        <f t="shared" si="4"/>
        <v>48928</v>
      </c>
      <c r="X44" s="50">
        <v>2995000</v>
      </c>
      <c r="Y44" s="76">
        <v>0.05</v>
      </c>
      <c r="Z44" s="50">
        <v>1574626.25</v>
      </c>
      <c r="AA44" s="50">
        <v>0</v>
      </c>
      <c r="AB44" s="50">
        <f t="shared" si="5"/>
        <v>4569626.3</v>
      </c>
      <c r="AD44" s="74">
        <f t="shared" si="6"/>
        <v>48928</v>
      </c>
      <c r="AE44" s="50">
        <v>0</v>
      </c>
      <c r="AF44" s="76"/>
      <c r="AG44" s="50">
        <v>3425625</v>
      </c>
      <c r="AH44" s="50">
        <v>0</v>
      </c>
      <c r="AI44" s="50">
        <f t="shared" si="7"/>
        <v>3425625</v>
      </c>
      <c r="AK44" s="74">
        <f t="shared" si="8"/>
        <v>48928</v>
      </c>
      <c r="AL44" s="50">
        <v>1410000</v>
      </c>
      <c r="AM44" s="76">
        <v>0.05</v>
      </c>
      <c r="AN44" s="50">
        <v>1519875</v>
      </c>
      <c r="AO44" s="50">
        <f t="shared" si="9"/>
        <v>2929875.05</v>
      </c>
      <c r="AQ44" s="74">
        <f t="shared" si="10"/>
        <v>48928</v>
      </c>
      <c r="AR44" s="50">
        <v>0</v>
      </c>
      <c r="AS44" s="76"/>
      <c r="AT44" s="50">
        <v>2426875</v>
      </c>
      <c r="AU44" s="50">
        <f t="shared" si="11"/>
        <v>2426875</v>
      </c>
      <c r="AW44" s="74">
        <f t="shared" si="12"/>
        <v>48928</v>
      </c>
      <c r="AX44" s="50">
        <v>0</v>
      </c>
      <c r="AY44" s="76"/>
      <c r="AZ44" s="50">
        <v>6345062.5</v>
      </c>
      <c r="BA44" s="50">
        <v>0</v>
      </c>
      <c r="BB44" s="50">
        <f t="shared" si="39"/>
        <v>6345062.5</v>
      </c>
      <c r="BC44" s="56"/>
      <c r="BD44" s="74">
        <f t="shared" si="14"/>
        <v>48928</v>
      </c>
      <c r="BF44" s="76"/>
      <c r="BI44" s="56"/>
      <c r="BJ44" s="74">
        <f t="shared" si="15"/>
        <v>48928</v>
      </c>
      <c r="BK44" s="50">
        <v>0</v>
      </c>
      <c r="BL44" s="76"/>
      <c r="BM44" s="50">
        <v>18269725</v>
      </c>
      <c r="BN44" s="50">
        <v>0</v>
      </c>
      <c r="BO44" s="50">
        <f t="shared" si="16"/>
        <v>18269725</v>
      </c>
      <c r="BP44" s="56"/>
      <c r="BQ44" s="74">
        <f t="shared" si="17"/>
        <v>48928</v>
      </c>
      <c r="BR44" s="50"/>
      <c r="BS44" s="76"/>
      <c r="BT44" s="50">
        <v>4176700</v>
      </c>
      <c r="BU44" s="50">
        <f t="shared" si="18"/>
        <v>4176700</v>
      </c>
      <c r="BV44" s="56"/>
      <c r="BW44" s="74">
        <f t="shared" si="19"/>
        <v>48928</v>
      </c>
      <c r="BX44" s="50">
        <v>4137775.05</v>
      </c>
      <c r="BY44" s="76">
        <v>5.9900000000000002E-2</v>
      </c>
      <c r="BZ44" s="50">
        <v>0</v>
      </c>
      <c r="CA44" s="50">
        <v>157557224.94999999</v>
      </c>
      <c r="CB44" s="50">
        <f t="shared" si="20"/>
        <v>161695000</v>
      </c>
      <c r="CC44" s="50"/>
      <c r="CD44" s="74">
        <f t="shared" si="21"/>
        <v>48928</v>
      </c>
      <c r="CI44" s="50">
        <f t="shared" si="22"/>
        <v>0</v>
      </c>
      <c r="CJ44" s="74"/>
      <c r="CK44" s="74">
        <f t="shared" si="23"/>
        <v>48928</v>
      </c>
      <c r="CQ44" s="74">
        <f t="shared" si="24"/>
        <v>48928</v>
      </c>
      <c r="CU44" s="50">
        <f t="shared" si="25"/>
        <v>0</v>
      </c>
      <c r="CW44" s="74">
        <f t="shared" si="26"/>
        <v>48928</v>
      </c>
      <c r="DA44" s="50">
        <f t="shared" si="27"/>
        <v>0</v>
      </c>
      <c r="DC44" s="74">
        <f t="shared" si="28"/>
        <v>48928</v>
      </c>
      <c r="DH44" s="50">
        <f t="shared" si="29"/>
        <v>0</v>
      </c>
      <c r="DJ44" s="74">
        <f t="shared" si="30"/>
        <v>48928</v>
      </c>
      <c r="DO44" s="50">
        <f t="shared" si="31"/>
        <v>0</v>
      </c>
      <c r="DQ44" s="74">
        <f t="shared" si="32"/>
        <v>48928</v>
      </c>
      <c r="DV44" s="50">
        <f t="shared" si="33"/>
        <v>0</v>
      </c>
      <c r="DX44" s="74">
        <f t="shared" si="34"/>
        <v>48928</v>
      </c>
      <c r="EC44" s="50">
        <f t="shared" si="35"/>
        <v>0</v>
      </c>
    </row>
    <row r="45" spans="2:133" x14ac:dyDescent="0.2">
      <c r="B45" s="74">
        <f t="shared" si="36"/>
        <v>54604</v>
      </c>
      <c r="C45" s="75">
        <f t="shared" si="0"/>
        <v>347238658.05000001</v>
      </c>
      <c r="D45" s="50">
        <f t="shared" si="1"/>
        <v>0</v>
      </c>
      <c r="F45" s="74">
        <f t="shared" si="37"/>
        <v>49125</v>
      </c>
      <c r="G45" s="74"/>
      <c r="H45" s="74">
        <f t="shared" si="38"/>
        <v>49110</v>
      </c>
      <c r="I45" s="50">
        <f>+SUM(P44:P45,X44:X45,AL44:AL45,AE44:AE45,AR44:AR45,AX44:AX45,BE44:BE45,BK44:BK45,BR44:BR45,BX44:BX45,CE44:CE45,CL44:CL45,CR44:CR45,CX44:CX45,DD44:DD45,DK44:DK45,DR44:DR45,DY44:DY45,)</f>
        <v>11432731.65</v>
      </c>
      <c r="J45" s="50">
        <f>+SUM(R44:R45,Z44:Z45,AG44:AG45,AN44:AN45,AT44:AT45,AZ44:AZ45,BG44:BG45,BM44:BM45,BT44:BT45,BZ44:BZ45,CG44:CG45,CN44:CN45,CT44:CT45,CZ44:CZ45,DF44:DF45,DM44:DM45,DT44:DT45,EA44:EA45,)</f>
        <v>84867102.5</v>
      </c>
      <c r="K45" s="50">
        <f>+SUM(S44:S45,AA44:AA45,AH44:AH45,BA44:BA45,BN44:BN45,CA44:CA45,CH44:CH45,DG44:DG45,DN44:DN45,DU44:DU45,EB44:EB45,)</f>
        <v>250937268.34999999</v>
      </c>
      <c r="L45" s="50"/>
      <c r="M45" s="50">
        <f>SUM(I45:L45)</f>
        <v>347237102.5</v>
      </c>
      <c r="O45" s="74">
        <f t="shared" si="2"/>
        <v>49110</v>
      </c>
      <c r="P45" s="50">
        <v>0</v>
      </c>
      <c r="Q45" s="76"/>
      <c r="R45" s="50">
        <v>4750125</v>
      </c>
      <c r="S45" s="50">
        <v>0</v>
      </c>
      <c r="T45" s="50"/>
      <c r="U45" s="50">
        <f t="shared" si="3"/>
        <v>4750125</v>
      </c>
      <c r="W45" s="74">
        <f t="shared" si="4"/>
        <v>49110</v>
      </c>
      <c r="X45" s="50">
        <v>0</v>
      </c>
      <c r="Y45" s="76"/>
      <c r="Z45" s="50">
        <v>1499751.25</v>
      </c>
      <c r="AA45" s="50">
        <v>0</v>
      </c>
      <c r="AB45" s="50">
        <f t="shared" si="5"/>
        <v>1499751.25</v>
      </c>
      <c r="AD45" s="74">
        <f t="shared" si="6"/>
        <v>49110</v>
      </c>
      <c r="AE45" s="50">
        <v>0</v>
      </c>
      <c r="AF45" s="76"/>
      <c r="AG45" s="50">
        <v>3425625</v>
      </c>
      <c r="AH45" s="50">
        <v>0</v>
      </c>
      <c r="AI45" s="50">
        <f t="shared" si="7"/>
        <v>3425625</v>
      </c>
      <c r="AK45" s="74">
        <f t="shared" si="8"/>
        <v>49110</v>
      </c>
      <c r="AL45" s="50">
        <v>580000</v>
      </c>
      <c r="AM45" s="76">
        <v>0.05</v>
      </c>
      <c r="AN45" s="50">
        <v>1484625</v>
      </c>
      <c r="AO45" s="50">
        <f t="shared" si="9"/>
        <v>2064625.05</v>
      </c>
      <c r="AQ45" s="74">
        <f t="shared" si="10"/>
        <v>49110</v>
      </c>
      <c r="AR45" s="50">
        <v>0</v>
      </c>
      <c r="AS45" s="76"/>
      <c r="AT45" s="50">
        <v>2426875</v>
      </c>
      <c r="AU45" s="50">
        <f t="shared" si="11"/>
        <v>2426875</v>
      </c>
      <c r="AW45" s="74">
        <f t="shared" si="12"/>
        <v>49110</v>
      </c>
      <c r="AX45" s="50">
        <v>0</v>
      </c>
      <c r="AY45" s="76"/>
      <c r="AZ45" s="50">
        <v>6345062.5</v>
      </c>
      <c r="BA45" s="50">
        <v>0</v>
      </c>
      <c r="BB45" s="50">
        <f t="shared" si="39"/>
        <v>6345062.5</v>
      </c>
      <c r="BC45" s="56"/>
      <c r="BD45" s="74">
        <f t="shared" si="14"/>
        <v>49110</v>
      </c>
      <c r="BF45" s="76"/>
      <c r="BI45" s="56"/>
      <c r="BJ45" s="74">
        <f t="shared" si="15"/>
        <v>49110</v>
      </c>
      <c r="BK45" s="50">
        <v>0</v>
      </c>
      <c r="BL45" s="76"/>
      <c r="BM45" s="50">
        <v>18269725</v>
      </c>
      <c r="BN45" s="50">
        <v>0</v>
      </c>
      <c r="BO45" s="50">
        <f t="shared" si="16"/>
        <v>18269725</v>
      </c>
      <c r="BP45" s="56"/>
      <c r="BQ45" s="74">
        <f t="shared" si="17"/>
        <v>49110</v>
      </c>
      <c r="BR45" s="50"/>
      <c r="BS45" s="76"/>
      <c r="BT45" s="50">
        <v>4176700</v>
      </c>
      <c r="BU45" s="50">
        <f t="shared" si="18"/>
        <v>4176700</v>
      </c>
      <c r="BV45" s="56"/>
      <c r="BW45" s="74">
        <f t="shared" si="19"/>
        <v>49110</v>
      </c>
      <c r="BX45" s="50">
        <v>2309956.6</v>
      </c>
      <c r="BY45" s="76">
        <v>6.0100000000000001E-2</v>
      </c>
      <c r="BZ45" s="50">
        <v>0</v>
      </c>
      <c r="CA45" s="50">
        <v>93380043.400000006</v>
      </c>
      <c r="CB45" s="50">
        <f t="shared" si="20"/>
        <v>95690000</v>
      </c>
      <c r="CC45" s="50"/>
      <c r="CD45" s="74">
        <f t="shared" si="21"/>
        <v>49110</v>
      </c>
      <c r="CI45" s="50">
        <f t="shared" si="22"/>
        <v>0</v>
      </c>
      <c r="CJ45" s="74"/>
      <c r="CK45" s="74">
        <f t="shared" si="23"/>
        <v>49110</v>
      </c>
      <c r="CQ45" s="74">
        <f t="shared" si="24"/>
        <v>49110</v>
      </c>
      <c r="CU45" s="50">
        <f t="shared" si="25"/>
        <v>0</v>
      </c>
      <c r="CW45" s="74">
        <f t="shared" si="26"/>
        <v>49110</v>
      </c>
      <c r="DA45" s="50">
        <f t="shared" si="27"/>
        <v>0</v>
      </c>
      <c r="DC45" s="74">
        <f t="shared" si="28"/>
        <v>49110</v>
      </c>
      <c r="DH45" s="50">
        <f t="shared" si="29"/>
        <v>0</v>
      </c>
      <c r="DJ45" s="74">
        <f t="shared" si="30"/>
        <v>49110</v>
      </c>
      <c r="DO45" s="50">
        <f t="shared" si="31"/>
        <v>0</v>
      </c>
      <c r="DQ45" s="74">
        <f t="shared" si="32"/>
        <v>49110</v>
      </c>
      <c r="DV45" s="50">
        <f t="shared" si="33"/>
        <v>0</v>
      </c>
      <c r="DX45" s="74">
        <f t="shared" si="34"/>
        <v>49110</v>
      </c>
      <c r="EC45" s="50">
        <f t="shared" si="35"/>
        <v>0</v>
      </c>
    </row>
    <row r="46" spans="2:133" x14ac:dyDescent="0.2">
      <c r="B46" s="74">
        <f t="shared" si="36"/>
        <v>54969</v>
      </c>
      <c r="C46" s="75">
        <f t="shared" si="0"/>
        <v>347236030.10000002</v>
      </c>
      <c r="D46" s="50">
        <f t="shared" si="1"/>
        <v>0</v>
      </c>
      <c r="F46" s="74">
        <f t="shared" si="37"/>
        <v>49309</v>
      </c>
      <c r="G46" s="74"/>
      <c r="H46" s="74">
        <f t="shared" si="38"/>
        <v>49293</v>
      </c>
      <c r="I46" s="50"/>
      <c r="O46" s="74">
        <f t="shared" si="2"/>
        <v>49293</v>
      </c>
      <c r="P46" s="50">
        <v>0</v>
      </c>
      <c r="Q46" s="76"/>
      <c r="R46" s="50">
        <v>4750125</v>
      </c>
      <c r="S46" s="50">
        <v>0</v>
      </c>
      <c r="T46" s="50"/>
      <c r="U46" s="50">
        <f t="shared" si="3"/>
        <v>4750125</v>
      </c>
      <c r="W46" s="74">
        <f t="shared" si="4"/>
        <v>49293</v>
      </c>
      <c r="X46" s="50">
        <v>3160000</v>
      </c>
      <c r="Y46" s="76">
        <v>0.05</v>
      </c>
      <c r="Z46" s="50">
        <v>1499751.25</v>
      </c>
      <c r="AA46" s="50">
        <v>0</v>
      </c>
      <c r="AB46" s="50">
        <f t="shared" si="5"/>
        <v>4659751.3</v>
      </c>
      <c r="AD46" s="74">
        <f t="shared" si="6"/>
        <v>49293</v>
      </c>
      <c r="AE46" s="50">
        <v>0</v>
      </c>
      <c r="AF46" s="76"/>
      <c r="AG46" s="50">
        <v>3425625</v>
      </c>
      <c r="AH46" s="50">
        <v>0</v>
      </c>
      <c r="AI46" s="50">
        <f t="shared" si="7"/>
        <v>3425625</v>
      </c>
      <c r="AK46" s="74">
        <f t="shared" si="8"/>
        <v>49293</v>
      </c>
      <c r="AL46" s="50">
        <v>1460000</v>
      </c>
      <c r="AM46" s="76">
        <v>0.05</v>
      </c>
      <c r="AN46" s="50">
        <v>1470125</v>
      </c>
      <c r="AO46" s="50">
        <f t="shared" si="9"/>
        <v>2930125.05</v>
      </c>
      <c r="AQ46" s="74">
        <f t="shared" si="10"/>
        <v>49293</v>
      </c>
      <c r="AR46" s="50">
        <v>0</v>
      </c>
      <c r="AS46" s="76"/>
      <c r="AT46" s="50">
        <v>2426875</v>
      </c>
      <c r="AU46" s="50">
        <f t="shared" si="11"/>
        <v>2426875</v>
      </c>
      <c r="AW46" s="74">
        <f t="shared" si="12"/>
        <v>49293</v>
      </c>
      <c r="AX46" s="50">
        <v>0</v>
      </c>
      <c r="AY46" s="76"/>
      <c r="AZ46" s="50">
        <v>6345062.5</v>
      </c>
      <c r="BA46" s="50">
        <v>0</v>
      </c>
      <c r="BB46" s="50">
        <f t="shared" si="39"/>
        <v>6345062.5</v>
      </c>
      <c r="BC46" s="56"/>
      <c r="BD46" s="74">
        <f t="shared" si="14"/>
        <v>49293</v>
      </c>
      <c r="BF46" s="76"/>
      <c r="BI46" s="56"/>
      <c r="BJ46" s="74">
        <f t="shared" si="15"/>
        <v>49293</v>
      </c>
      <c r="BK46" s="50">
        <v>0</v>
      </c>
      <c r="BL46" s="76"/>
      <c r="BM46" s="50">
        <v>18269725</v>
      </c>
      <c r="BN46" s="50">
        <v>0</v>
      </c>
      <c r="BO46" s="50">
        <f t="shared" si="16"/>
        <v>18269725</v>
      </c>
      <c r="BP46" s="56"/>
      <c r="BQ46" s="74">
        <f t="shared" si="17"/>
        <v>49293</v>
      </c>
      <c r="BR46" s="50"/>
      <c r="BS46" s="76"/>
      <c r="BT46" s="50">
        <v>4176700</v>
      </c>
      <c r="BU46" s="50">
        <f t="shared" si="18"/>
        <v>4176700</v>
      </c>
      <c r="BV46" s="56"/>
      <c r="BW46" s="74">
        <f t="shared" si="19"/>
        <v>49293</v>
      </c>
      <c r="BX46" s="50">
        <v>3681795.15</v>
      </c>
      <c r="BY46" s="76">
        <v>6.0100000000000001E-2</v>
      </c>
      <c r="BZ46" s="50">
        <v>0</v>
      </c>
      <c r="CA46" s="50">
        <v>158013204.84999999</v>
      </c>
      <c r="CB46" s="50">
        <f t="shared" si="20"/>
        <v>161695000</v>
      </c>
      <c r="CC46" s="50"/>
      <c r="CD46" s="74">
        <f t="shared" si="21"/>
        <v>49293</v>
      </c>
      <c r="CI46" s="50">
        <f t="shared" si="22"/>
        <v>0</v>
      </c>
      <c r="CJ46" s="74"/>
      <c r="CK46" s="74">
        <f t="shared" si="23"/>
        <v>49293</v>
      </c>
      <c r="CQ46" s="74">
        <f t="shared" si="24"/>
        <v>49293</v>
      </c>
      <c r="CU46" s="50">
        <f t="shared" si="25"/>
        <v>0</v>
      </c>
      <c r="CW46" s="74">
        <f t="shared" si="26"/>
        <v>49293</v>
      </c>
      <c r="DA46" s="50">
        <f t="shared" si="27"/>
        <v>0</v>
      </c>
      <c r="DC46" s="74">
        <f t="shared" si="28"/>
        <v>49293</v>
      </c>
      <c r="DH46" s="50">
        <f t="shared" si="29"/>
        <v>0</v>
      </c>
      <c r="DJ46" s="74">
        <f t="shared" si="30"/>
        <v>49293</v>
      </c>
      <c r="DO46" s="50">
        <f t="shared" si="31"/>
        <v>0</v>
      </c>
      <c r="DQ46" s="74">
        <f t="shared" si="32"/>
        <v>49293</v>
      </c>
      <c r="DV46" s="50">
        <f t="shared" si="33"/>
        <v>0</v>
      </c>
      <c r="DX46" s="74">
        <f t="shared" si="34"/>
        <v>49293</v>
      </c>
      <c r="EC46" s="50">
        <f t="shared" si="35"/>
        <v>0</v>
      </c>
    </row>
    <row r="47" spans="2:133" x14ac:dyDescent="0.2">
      <c r="B47" s="74">
        <f t="shared" si="36"/>
        <v>55334</v>
      </c>
      <c r="C47" s="75">
        <f t="shared" si="0"/>
        <v>347243146.5</v>
      </c>
      <c r="D47" s="50">
        <f t="shared" si="1"/>
        <v>0</v>
      </c>
      <c r="F47" s="74">
        <f t="shared" si="37"/>
        <v>49490</v>
      </c>
      <c r="G47" s="74"/>
      <c r="H47" s="74">
        <f t="shared" si="38"/>
        <v>49475</v>
      </c>
      <c r="I47" s="50">
        <f>+SUM(P46:P47,X46:X47,AL46:AL47,AE46:AE47,AR46:AR47,AX46:AX47,BE46:BE47,BK46:BK47,BR46:BR47,BX46:BX47,CE46:CE47,CL46:CL47,CR46:CR47,CX46:CX47,DD46:DD47,DK46:DK47,DR46:DR47,DY46:DY47,)</f>
        <v>10987216.35</v>
      </c>
      <c r="J47" s="50">
        <f>+SUM(R46:R47,Z46:Z47,AG46:AG47,AN46:AN47,AT46:AT47,AZ46:AZ47,BG46:BG47,BM46:BM47,BT46:BT47,BZ46:BZ47,CG46:CG47,CN46:CN47,CT46:CT47,CZ46:CZ47,DF46:DF47,DM46:DM47,DT46:DT47,EA46:EA47,)</f>
        <v>84612477.5</v>
      </c>
      <c r="K47" s="50">
        <f>+SUM(S46:S47,AA46:AA47,AH46:AH47,BA46:BA47,BN46:BN47,CA46:CA47,CH46:CH47,DG46:DG47,DN46:DN47,DU46:DU47,EB46:EB47,)</f>
        <v>251647783.64999998</v>
      </c>
      <c r="L47" s="50"/>
      <c r="M47" s="50">
        <f>SUM(I47:L47)</f>
        <v>347247477.5</v>
      </c>
      <c r="O47" s="74">
        <f t="shared" si="2"/>
        <v>49475</v>
      </c>
      <c r="P47" s="50">
        <v>0</v>
      </c>
      <c r="Q47" s="76"/>
      <c r="R47" s="50">
        <v>4750125</v>
      </c>
      <c r="S47" s="50">
        <v>0</v>
      </c>
      <c r="T47" s="50"/>
      <c r="U47" s="50">
        <f t="shared" si="3"/>
        <v>4750125</v>
      </c>
      <c r="W47" s="74">
        <f t="shared" si="4"/>
        <v>49475</v>
      </c>
      <c r="X47" s="50">
        <v>0</v>
      </c>
      <c r="Y47" s="76"/>
      <c r="Z47" s="50">
        <v>1420751.25</v>
      </c>
      <c r="AA47" s="50">
        <v>0</v>
      </c>
      <c r="AB47" s="50">
        <f t="shared" si="5"/>
        <v>1420751.25</v>
      </c>
      <c r="AD47" s="74">
        <f t="shared" si="6"/>
        <v>49475</v>
      </c>
      <c r="AE47" s="50">
        <v>0</v>
      </c>
      <c r="AF47" s="76"/>
      <c r="AG47" s="50">
        <v>3425625</v>
      </c>
      <c r="AH47" s="50">
        <v>0</v>
      </c>
      <c r="AI47" s="50">
        <f t="shared" si="7"/>
        <v>3425625</v>
      </c>
      <c r="AK47" s="74">
        <f t="shared" si="8"/>
        <v>49475</v>
      </c>
      <c r="AL47" s="50">
        <v>630000</v>
      </c>
      <c r="AM47" s="76">
        <v>0.05</v>
      </c>
      <c r="AN47" s="50">
        <v>1433625</v>
      </c>
      <c r="AO47" s="50">
        <f t="shared" si="9"/>
        <v>2063625.05</v>
      </c>
      <c r="AQ47" s="74">
        <f t="shared" si="10"/>
        <v>49475</v>
      </c>
      <c r="AR47" s="50">
        <v>0</v>
      </c>
      <c r="AS47" s="76"/>
      <c r="AT47" s="50">
        <v>2426875</v>
      </c>
      <c r="AU47" s="50">
        <f t="shared" si="11"/>
        <v>2426875</v>
      </c>
      <c r="AW47" s="74">
        <f t="shared" si="12"/>
        <v>49475</v>
      </c>
      <c r="AX47" s="50">
        <v>0</v>
      </c>
      <c r="AY47" s="76"/>
      <c r="AZ47" s="50">
        <v>6345062.5</v>
      </c>
      <c r="BA47" s="50">
        <v>0</v>
      </c>
      <c r="BB47" s="50">
        <f t="shared" si="39"/>
        <v>6345062.5</v>
      </c>
      <c r="BC47" s="56"/>
      <c r="BD47" s="74">
        <f t="shared" si="14"/>
        <v>49475</v>
      </c>
      <c r="BF47" s="76"/>
      <c r="BI47" s="56"/>
      <c r="BJ47" s="74">
        <f t="shared" si="15"/>
        <v>49475</v>
      </c>
      <c r="BK47" s="50">
        <v>0</v>
      </c>
      <c r="BL47" s="76"/>
      <c r="BM47" s="50">
        <v>18269725</v>
      </c>
      <c r="BN47" s="50">
        <v>0</v>
      </c>
      <c r="BO47" s="50">
        <f t="shared" si="16"/>
        <v>18269725</v>
      </c>
      <c r="BP47" s="56"/>
      <c r="BQ47" s="74">
        <f t="shared" si="17"/>
        <v>49475</v>
      </c>
      <c r="BR47" s="50"/>
      <c r="BS47" s="76"/>
      <c r="BT47" s="50">
        <v>4176700</v>
      </c>
      <c r="BU47" s="50">
        <f t="shared" si="18"/>
        <v>4176700</v>
      </c>
      <c r="BV47" s="56"/>
      <c r="BW47" s="74">
        <f t="shared" si="19"/>
        <v>49475</v>
      </c>
      <c r="BX47" s="50">
        <v>2055421.2</v>
      </c>
      <c r="BY47" s="76">
        <v>6.0299999999999999E-2</v>
      </c>
      <c r="BZ47" s="50">
        <v>0</v>
      </c>
      <c r="CA47" s="50">
        <v>93634578.799999997</v>
      </c>
      <c r="CB47" s="50">
        <f t="shared" si="20"/>
        <v>95690000</v>
      </c>
      <c r="CC47" s="50"/>
      <c r="CD47" s="74">
        <f t="shared" si="21"/>
        <v>49475</v>
      </c>
      <c r="CI47" s="50">
        <f t="shared" si="22"/>
        <v>0</v>
      </c>
      <c r="CJ47" s="74"/>
      <c r="CK47" s="74">
        <f t="shared" si="23"/>
        <v>49475</v>
      </c>
      <c r="CQ47" s="74">
        <f t="shared" si="24"/>
        <v>49475</v>
      </c>
      <c r="CU47" s="50">
        <f t="shared" si="25"/>
        <v>0</v>
      </c>
      <c r="CW47" s="74">
        <f t="shared" si="26"/>
        <v>49475</v>
      </c>
      <c r="DA47" s="50">
        <f t="shared" si="27"/>
        <v>0</v>
      </c>
      <c r="DC47" s="74">
        <f t="shared" si="28"/>
        <v>49475</v>
      </c>
      <c r="DH47" s="50">
        <f t="shared" si="29"/>
        <v>0</v>
      </c>
      <c r="DJ47" s="74">
        <f t="shared" si="30"/>
        <v>49475</v>
      </c>
      <c r="DO47" s="50">
        <f t="shared" si="31"/>
        <v>0</v>
      </c>
      <c r="DQ47" s="74">
        <f t="shared" si="32"/>
        <v>49475</v>
      </c>
      <c r="DV47" s="50">
        <f t="shared" si="33"/>
        <v>0</v>
      </c>
      <c r="DX47" s="74">
        <f t="shared" si="34"/>
        <v>49475</v>
      </c>
      <c r="EC47" s="50">
        <f t="shared" si="35"/>
        <v>0</v>
      </c>
    </row>
    <row r="48" spans="2:133" x14ac:dyDescent="0.2">
      <c r="B48" s="74">
        <f t="shared" si="36"/>
        <v>55700</v>
      </c>
      <c r="C48" s="75">
        <f t="shared" si="0"/>
        <v>347240614.5</v>
      </c>
      <c r="D48" s="50">
        <f t="shared" si="1"/>
        <v>0</v>
      </c>
      <c r="F48" s="74">
        <f t="shared" si="37"/>
        <v>49674</v>
      </c>
      <c r="G48" s="74"/>
      <c r="H48" s="74">
        <f t="shared" si="38"/>
        <v>49658</v>
      </c>
      <c r="I48" s="50"/>
      <c r="O48" s="74">
        <f t="shared" si="2"/>
        <v>49658</v>
      </c>
      <c r="P48" s="50">
        <v>0</v>
      </c>
      <c r="Q48" s="76"/>
      <c r="R48" s="50">
        <v>4750125</v>
      </c>
      <c r="S48" s="50">
        <v>0</v>
      </c>
      <c r="T48" s="50"/>
      <c r="U48" s="50">
        <f t="shared" si="3"/>
        <v>4750125</v>
      </c>
      <c r="W48" s="74">
        <f t="shared" si="4"/>
        <v>49658</v>
      </c>
      <c r="X48" s="50">
        <v>1763151.4</v>
      </c>
      <c r="Y48" s="76">
        <v>4.7E-2</v>
      </c>
      <c r="Z48" s="50">
        <v>1420751.25</v>
      </c>
      <c r="AA48" s="50">
        <v>1541848.6</v>
      </c>
      <c r="AB48" s="50">
        <f t="shared" si="5"/>
        <v>4725751.2970000003</v>
      </c>
      <c r="AD48" s="74">
        <f t="shared" si="6"/>
        <v>49658</v>
      </c>
      <c r="AE48" s="50">
        <v>0</v>
      </c>
      <c r="AF48" s="76"/>
      <c r="AG48" s="50">
        <v>3425625</v>
      </c>
      <c r="AH48" s="50">
        <v>0</v>
      </c>
      <c r="AI48" s="50">
        <f t="shared" si="7"/>
        <v>3425625</v>
      </c>
      <c r="AK48" s="74">
        <f t="shared" si="8"/>
        <v>49658</v>
      </c>
      <c r="AL48" s="50">
        <v>1515000</v>
      </c>
      <c r="AM48" s="76">
        <v>0.05</v>
      </c>
      <c r="AN48" s="50">
        <v>1417875</v>
      </c>
      <c r="AO48" s="50">
        <f t="shared" si="9"/>
        <v>2932875.05</v>
      </c>
      <c r="AQ48" s="74">
        <f t="shared" si="10"/>
        <v>49658</v>
      </c>
      <c r="AR48" s="50">
        <v>0</v>
      </c>
      <c r="AS48" s="76"/>
      <c r="AT48" s="50">
        <v>2426875</v>
      </c>
      <c r="AU48" s="50">
        <f t="shared" si="11"/>
        <v>2426875</v>
      </c>
      <c r="AW48" s="74">
        <f t="shared" si="12"/>
        <v>49658</v>
      </c>
      <c r="AX48" s="50">
        <v>0</v>
      </c>
      <c r="AY48" s="76"/>
      <c r="AZ48" s="50">
        <v>6345062.5</v>
      </c>
      <c r="BA48" s="50">
        <v>0</v>
      </c>
      <c r="BB48" s="50">
        <f t="shared" si="39"/>
        <v>6345062.5</v>
      </c>
      <c r="BC48" s="56"/>
      <c r="BD48" s="74">
        <f t="shared" si="14"/>
        <v>49658</v>
      </c>
      <c r="BF48" s="76"/>
      <c r="BI48" s="56"/>
      <c r="BJ48" s="74">
        <f t="shared" si="15"/>
        <v>49658</v>
      </c>
      <c r="BK48" s="50">
        <v>0</v>
      </c>
      <c r="BL48" s="76"/>
      <c r="BM48" s="50">
        <v>18269725</v>
      </c>
      <c r="BN48" s="50">
        <v>0</v>
      </c>
      <c r="BO48" s="50">
        <f t="shared" si="16"/>
        <v>18269725</v>
      </c>
      <c r="BP48" s="56"/>
      <c r="BQ48" s="74">
        <f t="shared" si="17"/>
        <v>49658</v>
      </c>
      <c r="BR48" s="50"/>
      <c r="BS48" s="76"/>
      <c r="BT48" s="50">
        <v>4176700</v>
      </c>
      <c r="BU48" s="50">
        <f t="shared" si="18"/>
        <v>4176700</v>
      </c>
      <c r="BV48" s="56"/>
      <c r="BW48" s="74">
        <f t="shared" si="19"/>
        <v>49658</v>
      </c>
      <c r="BX48" s="50">
        <v>3277557.65</v>
      </c>
      <c r="BY48" s="76">
        <v>6.0299999999999999E-2</v>
      </c>
      <c r="BZ48" s="50">
        <v>0</v>
      </c>
      <c r="CA48" s="50">
        <v>158417442.34999999</v>
      </c>
      <c r="CB48" s="50">
        <f t="shared" si="20"/>
        <v>161695000</v>
      </c>
      <c r="CC48" s="50"/>
      <c r="CD48" s="74">
        <f t="shared" si="21"/>
        <v>49658</v>
      </c>
      <c r="CI48" s="50">
        <f t="shared" si="22"/>
        <v>0</v>
      </c>
      <c r="CJ48" s="74"/>
      <c r="CK48" s="74">
        <f t="shared" si="23"/>
        <v>49658</v>
      </c>
      <c r="CQ48" s="74">
        <f t="shared" si="24"/>
        <v>49658</v>
      </c>
      <c r="CU48" s="50">
        <f t="shared" si="25"/>
        <v>0</v>
      </c>
      <c r="CW48" s="74">
        <f t="shared" si="26"/>
        <v>49658</v>
      </c>
      <c r="DA48" s="50">
        <f t="shared" si="27"/>
        <v>0</v>
      </c>
      <c r="DC48" s="74">
        <f t="shared" si="28"/>
        <v>49658</v>
      </c>
      <c r="DH48" s="50">
        <f t="shared" si="29"/>
        <v>0</v>
      </c>
      <c r="DJ48" s="74">
        <f t="shared" si="30"/>
        <v>49658</v>
      </c>
      <c r="DO48" s="50">
        <f t="shared" si="31"/>
        <v>0</v>
      </c>
      <c r="DQ48" s="74">
        <f t="shared" si="32"/>
        <v>49658</v>
      </c>
      <c r="DV48" s="50">
        <f t="shared" si="33"/>
        <v>0</v>
      </c>
      <c r="DX48" s="74">
        <f t="shared" si="34"/>
        <v>49658</v>
      </c>
      <c r="EC48" s="50">
        <f t="shared" si="35"/>
        <v>0</v>
      </c>
    </row>
    <row r="49" spans="2:133" x14ac:dyDescent="0.2">
      <c r="B49" s="74">
        <f t="shared" si="36"/>
        <v>56065</v>
      </c>
      <c r="C49" s="75">
        <f t="shared" si="0"/>
        <v>347240548.19999999</v>
      </c>
      <c r="D49" s="50">
        <f t="shared" si="1"/>
        <v>0</v>
      </c>
      <c r="F49" s="74">
        <f t="shared" si="37"/>
        <v>49856</v>
      </c>
      <c r="G49" s="74"/>
      <c r="H49" s="74">
        <f t="shared" si="38"/>
        <v>49841</v>
      </c>
      <c r="I49" s="50">
        <f>+SUM(P48:P49,X48:X49,AL48:AL49,AE48:AE49,AR48:AR49,AX48:AX49,BE48:BE49,BK48:BK49,BR48:BR49,BX48:BX49,CE48:CE49,CL48:CL49,CR48:CR49,CX48:CX49,DD48:DD49,DK48:DK49,DR48:DR49,DY48:DY49,)</f>
        <v>9070301.8499999996</v>
      </c>
      <c r="J49" s="50">
        <f>+SUM(R48:R49,Z48:Z49,AG48:AG49,AN48:AN49,AT48:AT49,AZ48:AZ49,BG48:BG49,BM48:BM49,BT48:BT49,BZ48:BZ49,CG48:CG49,CN48:CN49,CT48:CT49,CZ48:CZ49,DF48:DF49,DM48:DM49,DT48:DT49,EA48:EA49,)</f>
        <v>84349935</v>
      </c>
      <c r="K49" s="50">
        <f>+SUM(S48:S49,AA48:AA49,AH48:AH49,BA48:BA49,BN48:BN49,CA48:CA49,CH48:CH49,DG48:DG49,DN48:DN49,DU48:DU49,EB48:EB49,)</f>
        <v>253819698.14999998</v>
      </c>
      <c r="L49" s="50"/>
      <c r="M49" s="50">
        <f>SUM(I49:L49)</f>
        <v>347239935</v>
      </c>
      <c r="O49" s="74">
        <f t="shared" si="2"/>
        <v>49841</v>
      </c>
      <c r="P49" s="50">
        <v>0</v>
      </c>
      <c r="Q49" s="76"/>
      <c r="R49" s="50">
        <v>4750125</v>
      </c>
      <c r="S49" s="50">
        <v>0</v>
      </c>
      <c r="T49" s="50"/>
      <c r="U49" s="50">
        <f t="shared" si="3"/>
        <v>4750125</v>
      </c>
      <c r="W49" s="74">
        <f t="shared" si="4"/>
        <v>49841</v>
      </c>
      <c r="X49" s="50">
        <v>0</v>
      </c>
      <c r="Y49" s="76"/>
      <c r="Z49" s="50">
        <v>1343083.75</v>
      </c>
      <c r="AA49" s="50">
        <v>0</v>
      </c>
      <c r="AB49" s="50">
        <f t="shared" si="5"/>
        <v>1343083.75</v>
      </c>
      <c r="AD49" s="74">
        <f t="shared" si="6"/>
        <v>49841</v>
      </c>
      <c r="AE49" s="50">
        <v>0</v>
      </c>
      <c r="AF49" s="76"/>
      <c r="AG49" s="50">
        <v>3425625</v>
      </c>
      <c r="AH49" s="50">
        <v>0</v>
      </c>
      <c r="AI49" s="50">
        <f t="shared" si="7"/>
        <v>3425625</v>
      </c>
      <c r="AK49" s="74">
        <f t="shared" si="8"/>
        <v>49841</v>
      </c>
      <c r="AL49" s="50">
        <v>685000</v>
      </c>
      <c r="AM49" s="76">
        <v>0.05</v>
      </c>
      <c r="AN49" s="50">
        <v>1380000</v>
      </c>
      <c r="AO49" s="50">
        <f t="shared" si="9"/>
        <v>2065000.05</v>
      </c>
      <c r="AQ49" s="74">
        <f t="shared" si="10"/>
        <v>49841</v>
      </c>
      <c r="AR49" s="50">
        <v>0</v>
      </c>
      <c r="AS49" s="76"/>
      <c r="AT49" s="50">
        <v>2426875</v>
      </c>
      <c r="AU49" s="50">
        <f t="shared" si="11"/>
        <v>2426875</v>
      </c>
      <c r="AW49" s="74">
        <f t="shared" si="12"/>
        <v>49841</v>
      </c>
      <c r="AX49" s="50">
        <v>0</v>
      </c>
      <c r="AY49" s="76"/>
      <c r="AZ49" s="50">
        <v>6345062.5</v>
      </c>
      <c r="BA49" s="50">
        <v>0</v>
      </c>
      <c r="BB49" s="50">
        <f t="shared" si="39"/>
        <v>6345062.5</v>
      </c>
      <c r="BC49" s="56"/>
      <c r="BD49" s="74">
        <f t="shared" si="14"/>
        <v>49841</v>
      </c>
      <c r="BF49" s="76"/>
      <c r="BI49" s="56"/>
      <c r="BJ49" s="74">
        <f t="shared" si="15"/>
        <v>49841</v>
      </c>
      <c r="BK49" s="50">
        <v>0</v>
      </c>
      <c r="BL49" s="76"/>
      <c r="BM49" s="50">
        <v>18269725</v>
      </c>
      <c r="BN49" s="50">
        <v>0</v>
      </c>
      <c r="BO49" s="50">
        <f t="shared" si="16"/>
        <v>18269725</v>
      </c>
      <c r="BP49" s="56"/>
      <c r="BQ49" s="74">
        <f t="shared" si="17"/>
        <v>49841</v>
      </c>
      <c r="BR49" s="50"/>
      <c r="BS49" s="76"/>
      <c r="BT49" s="50">
        <v>4176700</v>
      </c>
      <c r="BU49" s="50">
        <f t="shared" si="18"/>
        <v>4176700</v>
      </c>
      <c r="BV49" s="56"/>
      <c r="BW49" s="74">
        <f t="shared" si="19"/>
        <v>49841</v>
      </c>
      <c r="BX49" s="50">
        <v>1829592.8</v>
      </c>
      <c r="BY49" s="76">
        <v>6.0499999999999998E-2</v>
      </c>
      <c r="BZ49" s="50">
        <v>0</v>
      </c>
      <c r="CA49" s="50">
        <v>93860407.200000003</v>
      </c>
      <c r="CB49" s="50">
        <f t="shared" si="20"/>
        <v>95690000</v>
      </c>
      <c r="CC49" s="50"/>
      <c r="CD49" s="74">
        <f t="shared" si="21"/>
        <v>49841</v>
      </c>
      <c r="CI49" s="50">
        <f t="shared" si="22"/>
        <v>0</v>
      </c>
      <c r="CJ49" s="74"/>
      <c r="CK49" s="74">
        <f t="shared" si="23"/>
        <v>49841</v>
      </c>
      <c r="CQ49" s="74">
        <f t="shared" si="24"/>
        <v>49841</v>
      </c>
      <c r="CU49" s="50">
        <f t="shared" si="25"/>
        <v>0</v>
      </c>
      <c r="CW49" s="74">
        <f t="shared" si="26"/>
        <v>49841</v>
      </c>
      <c r="DA49" s="50">
        <f t="shared" si="27"/>
        <v>0</v>
      </c>
      <c r="DC49" s="74">
        <f t="shared" si="28"/>
        <v>49841</v>
      </c>
      <c r="DH49" s="50">
        <f t="shared" si="29"/>
        <v>0</v>
      </c>
      <c r="DJ49" s="74">
        <f t="shared" si="30"/>
        <v>49841</v>
      </c>
      <c r="DO49" s="50">
        <f t="shared" si="31"/>
        <v>0</v>
      </c>
      <c r="DQ49" s="74">
        <f t="shared" si="32"/>
        <v>49841</v>
      </c>
      <c r="DV49" s="50">
        <f t="shared" si="33"/>
        <v>0</v>
      </c>
      <c r="DX49" s="74">
        <f t="shared" si="34"/>
        <v>49841</v>
      </c>
      <c r="EC49" s="50">
        <f t="shared" si="35"/>
        <v>0</v>
      </c>
    </row>
    <row r="50" spans="2:133" x14ac:dyDescent="0.2">
      <c r="B50" s="74">
        <f t="shared" si="36"/>
        <v>56430</v>
      </c>
      <c r="C50" s="75">
        <f t="shared" si="0"/>
        <v>347243507.14999998</v>
      </c>
      <c r="D50" s="50">
        <f t="shared" si="1"/>
        <v>0</v>
      </c>
      <c r="F50" s="74">
        <f t="shared" si="37"/>
        <v>50040</v>
      </c>
      <c r="G50" s="74"/>
      <c r="H50" s="74">
        <f t="shared" si="38"/>
        <v>50024</v>
      </c>
      <c r="I50" s="50"/>
      <c r="O50" s="74">
        <f t="shared" si="2"/>
        <v>50024</v>
      </c>
      <c r="P50" s="50">
        <v>0</v>
      </c>
      <c r="Q50" s="76"/>
      <c r="R50" s="50">
        <v>4750125</v>
      </c>
      <c r="S50" s="50">
        <v>0</v>
      </c>
      <c r="T50" s="50"/>
      <c r="U50" s="50">
        <f t="shared" si="3"/>
        <v>4750125</v>
      </c>
      <c r="W50" s="74">
        <f t="shared" si="4"/>
        <v>50024</v>
      </c>
      <c r="X50" s="50">
        <v>1851175.6</v>
      </c>
      <c r="Y50" s="76">
        <v>4.7E-2</v>
      </c>
      <c r="Z50" s="50">
        <v>1343083.75</v>
      </c>
      <c r="AA50" s="50">
        <v>1618824.4</v>
      </c>
      <c r="AB50" s="50">
        <f t="shared" si="5"/>
        <v>4813083.7970000003</v>
      </c>
      <c r="AD50" s="74">
        <f t="shared" si="6"/>
        <v>50024</v>
      </c>
      <c r="AE50" s="50">
        <v>0</v>
      </c>
      <c r="AF50" s="76"/>
      <c r="AG50" s="50">
        <v>3425625</v>
      </c>
      <c r="AH50" s="50">
        <v>0</v>
      </c>
      <c r="AI50" s="50">
        <f t="shared" si="7"/>
        <v>3425625</v>
      </c>
      <c r="AK50" s="74">
        <f t="shared" si="8"/>
        <v>50024</v>
      </c>
      <c r="AL50" s="50">
        <v>1570000</v>
      </c>
      <c r="AM50" s="76">
        <v>0.05</v>
      </c>
      <c r="AN50" s="50">
        <v>1362875</v>
      </c>
      <c r="AO50" s="50">
        <f t="shared" si="9"/>
        <v>2932875.05</v>
      </c>
      <c r="AQ50" s="74">
        <f t="shared" si="10"/>
        <v>50024</v>
      </c>
      <c r="AR50" s="50">
        <v>0</v>
      </c>
      <c r="AS50" s="76"/>
      <c r="AT50" s="50">
        <v>2426875</v>
      </c>
      <c r="AU50" s="50">
        <f t="shared" si="11"/>
        <v>2426875</v>
      </c>
      <c r="AW50" s="74">
        <f t="shared" si="12"/>
        <v>50024</v>
      </c>
      <c r="AX50" s="50">
        <v>0</v>
      </c>
      <c r="AY50" s="76"/>
      <c r="AZ50" s="50">
        <v>6345062.5</v>
      </c>
      <c r="BA50" s="50">
        <v>0</v>
      </c>
      <c r="BB50" s="50">
        <f t="shared" si="39"/>
        <v>6345062.5</v>
      </c>
      <c r="BC50" s="56"/>
      <c r="BD50" s="74">
        <f t="shared" si="14"/>
        <v>50024</v>
      </c>
      <c r="BF50" s="76"/>
      <c r="BI50" s="56"/>
      <c r="BJ50" s="74">
        <f t="shared" si="15"/>
        <v>50024</v>
      </c>
      <c r="BK50" s="50">
        <v>0</v>
      </c>
      <c r="BL50" s="76"/>
      <c r="BM50" s="50">
        <v>18269725</v>
      </c>
      <c r="BN50" s="50">
        <v>0</v>
      </c>
      <c r="BO50" s="50">
        <f t="shared" si="16"/>
        <v>18269725</v>
      </c>
      <c r="BP50" s="56"/>
      <c r="BQ50" s="74">
        <f t="shared" si="17"/>
        <v>50024</v>
      </c>
      <c r="BR50" s="50"/>
      <c r="BS50" s="76"/>
      <c r="BT50" s="50">
        <v>4176700</v>
      </c>
      <c r="BU50" s="50">
        <f t="shared" si="18"/>
        <v>4176700</v>
      </c>
      <c r="BV50" s="56"/>
      <c r="BW50" s="74">
        <f t="shared" si="19"/>
        <v>50024</v>
      </c>
      <c r="BX50" s="50">
        <v>2916977.8</v>
      </c>
      <c r="BY50" s="76">
        <v>6.0499999999999998E-2</v>
      </c>
      <c r="BZ50" s="50">
        <v>0</v>
      </c>
      <c r="CA50" s="50">
        <v>158778022.19999999</v>
      </c>
      <c r="CB50" s="50">
        <f t="shared" si="20"/>
        <v>161695000</v>
      </c>
      <c r="CC50" s="50"/>
      <c r="CD50" s="74">
        <f t="shared" si="21"/>
        <v>50024</v>
      </c>
      <c r="CI50" s="50">
        <f t="shared" si="22"/>
        <v>0</v>
      </c>
      <c r="CJ50" s="74"/>
      <c r="CK50" s="74">
        <f t="shared" si="23"/>
        <v>50024</v>
      </c>
      <c r="CQ50" s="74">
        <f t="shared" si="24"/>
        <v>50024</v>
      </c>
      <c r="CU50" s="50">
        <f t="shared" si="25"/>
        <v>0</v>
      </c>
      <c r="CW50" s="74">
        <f t="shared" si="26"/>
        <v>50024</v>
      </c>
      <c r="DA50" s="50">
        <f t="shared" si="27"/>
        <v>0</v>
      </c>
      <c r="DC50" s="74">
        <f t="shared" si="28"/>
        <v>50024</v>
      </c>
      <c r="DH50" s="50">
        <f t="shared" si="29"/>
        <v>0</v>
      </c>
      <c r="DJ50" s="74">
        <f t="shared" si="30"/>
        <v>50024</v>
      </c>
      <c r="DO50" s="50">
        <f t="shared" si="31"/>
        <v>0</v>
      </c>
      <c r="DQ50" s="74">
        <f t="shared" si="32"/>
        <v>50024</v>
      </c>
      <c r="DV50" s="50">
        <f t="shared" si="33"/>
        <v>0</v>
      </c>
      <c r="DX50" s="74">
        <f t="shared" si="34"/>
        <v>50024</v>
      </c>
      <c r="EC50" s="50">
        <f t="shared" si="35"/>
        <v>0</v>
      </c>
    </row>
    <row r="51" spans="2:133" x14ac:dyDescent="0.2">
      <c r="B51" s="74">
        <f t="shared" si="36"/>
        <v>56795</v>
      </c>
      <c r="C51" s="75">
        <f t="shared" si="0"/>
        <v>347244579.60000002</v>
      </c>
      <c r="D51" s="50">
        <f t="shared" si="1"/>
        <v>0</v>
      </c>
      <c r="F51" s="74">
        <f t="shared" si="37"/>
        <v>50221</v>
      </c>
      <c r="G51" s="74"/>
      <c r="H51" s="74">
        <f t="shared" si="38"/>
        <v>50206</v>
      </c>
      <c r="I51" s="50">
        <f>+SUM(P50:P51,X50:X51,AL50:AL51,AE50:AE51,AR50:AR51,AX50:AX51,BE50:BE51,BK50:BK51,BR50:BR51,BX50:BX51,CE50:CE51,CL50:CL51,CR50:CR51,CX50:CX51,DD50:DD51,DK50:DK51,DR50:DR51,DY50:DY51,)</f>
        <v>8706797.2000000011</v>
      </c>
      <c r="J51" s="50">
        <f>+SUM(R50:R51,Z50:Z51,AG50:AG51,AN50:AN51,AT50:AT51,AZ50:AZ51,BG50:BG51,BM50:BM51,BT50:BT51,BZ50:BZ51,CG50:CG51,CN50:CN51,CT50:CT51,CZ50:CZ51,DF50:DF51,DM50:DM51,DT50:DT51,EA50:EA51,)</f>
        <v>84079347.5</v>
      </c>
      <c r="K51" s="50">
        <f>+SUM(S50:S51,AA50:AA51,AH50:AH51,BA50:BA51,BN50:BN51,CA50:CA51,CH50:CH51,DG50:DG51,DN50:DN51,DU50:DU51,EB50:EB51,)</f>
        <v>254458202.80000001</v>
      </c>
      <c r="L51" s="50"/>
      <c r="M51" s="50">
        <f>SUM(I51:L51)</f>
        <v>347244347.5</v>
      </c>
      <c r="O51" s="74">
        <f t="shared" si="2"/>
        <v>50206</v>
      </c>
      <c r="P51" s="50">
        <v>0</v>
      </c>
      <c r="Q51" s="76"/>
      <c r="R51" s="50">
        <v>4750125</v>
      </c>
      <c r="S51" s="50">
        <v>0</v>
      </c>
      <c r="T51" s="50"/>
      <c r="U51" s="50">
        <f t="shared" si="3"/>
        <v>4750125</v>
      </c>
      <c r="W51" s="74">
        <f t="shared" si="4"/>
        <v>50206</v>
      </c>
      <c r="X51" s="50">
        <v>0</v>
      </c>
      <c r="Y51" s="76"/>
      <c r="Z51" s="50">
        <v>1261538.75</v>
      </c>
      <c r="AA51" s="50">
        <v>0</v>
      </c>
      <c r="AB51" s="50">
        <f t="shared" si="5"/>
        <v>1261538.75</v>
      </c>
      <c r="AD51" s="74">
        <f t="shared" si="6"/>
        <v>50206</v>
      </c>
      <c r="AE51" s="50">
        <v>0</v>
      </c>
      <c r="AF51" s="76"/>
      <c r="AG51" s="50">
        <v>3425625</v>
      </c>
      <c r="AH51" s="50">
        <v>0</v>
      </c>
      <c r="AI51" s="50">
        <f t="shared" si="7"/>
        <v>3425625</v>
      </c>
      <c r="AK51" s="74">
        <f t="shared" si="8"/>
        <v>50206</v>
      </c>
      <c r="AL51" s="50">
        <v>740000</v>
      </c>
      <c r="AM51" s="76">
        <v>0.05</v>
      </c>
      <c r="AN51" s="50">
        <v>1323625</v>
      </c>
      <c r="AO51" s="50">
        <f t="shared" si="9"/>
        <v>2063625.05</v>
      </c>
      <c r="AQ51" s="74">
        <f t="shared" si="10"/>
        <v>50206</v>
      </c>
      <c r="AR51" s="50">
        <v>0</v>
      </c>
      <c r="AS51" s="76"/>
      <c r="AT51" s="50">
        <v>2426875</v>
      </c>
      <c r="AU51" s="50">
        <f t="shared" si="11"/>
        <v>2426875</v>
      </c>
      <c r="AW51" s="74">
        <f t="shared" si="12"/>
        <v>50206</v>
      </c>
      <c r="AX51" s="50">
        <v>0</v>
      </c>
      <c r="AY51" s="76"/>
      <c r="AZ51" s="50">
        <v>6345062.5</v>
      </c>
      <c r="BA51" s="50">
        <v>0</v>
      </c>
      <c r="BB51" s="50">
        <f t="shared" si="39"/>
        <v>6345062.5</v>
      </c>
      <c r="BC51" s="56"/>
      <c r="BD51" s="74">
        <f t="shared" si="14"/>
        <v>50206</v>
      </c>
      <c r="BF51" s="76"/>
      <c r="BI51" s="56"/>
      <c r="BJ51" s="74">
        <f t="shared" si="15"/>
        <v>50206</v>
      </c>
      <c r="BK51" s="50">
        <v>0</v>
      </c>
      <c r="BL51" s="76"/>
      <c r="BM51" s="50">
        <v>18269725</v>
      </c>
      <c r="BN51" s="50">
        <v>0</v>
      </c>
      <c r="BO51" s="50">
        <f t="shared" si="16"/>
        <v>18269725</v>
      </c>
      <c r="BP51" s="56"/>
      <c r="BQ51" s="74">
        <f t="shared" si="17"/>
        <v>50206</v>
      </c>
      <c r="BR51" s="50"/>
      <c r="BS51" s="76"/>
      <c r="BT51" s="50">
        <v>4176700</v>
      </c>
      <c r="BU51" s="50">
        <f t="shared" si="18"/>
        <v>4176700</v>
      </c>
      <c r="BV51" s="56"/>
      <c r="BW51" s="74">
        <f t="shared" si="19"/>
        <v>50206</v>
      </c>
      <c r="BX51" s="50">
        <v>1628643.8</v>
      </c>
      <c r="BY51" s="76">
        <v>6.0600000000000001E-2</v>
      </c>
      <c r="BZ51" s="50">
        <v>0</v>
      </c>
      <c r="CA51" s="50">
        <v>94061356.200000003</v>
      </c>
      <c r="CB51" s="50">
        <f t="shared" si="20"/>
        <v>95690000</v>
      </c>
      <c r="CC51" s="50"/>
      <c r="CD51" s="74">
        <f t="shared" si="21"/>
        <v>50206</v>
      </c>
      <c r="CI51" s="50">
        <f t="shared" si="22"/>
        <v>0</v>
      </c>
      <c r="CJ51" s="74"/>
      <c r="CK51" s="74">
        <f t="shared" si="23"/>
        <v>50206</v>
      </c>
      <c r="CQ51" s="74">
        <f t="shared" si="24"/>
        <v>50206</v>
      </c>
      <c r="CU51" s="50">
        <f t="shared" si="25"/>
        <v>0</v>
      </c>
      <c r="CW51" s="74">
        <f t="shared" si="26"/>
        <v>50206</v>
      </c>
      <c r="DA51" s="50">
        <f t="shared" si="27"/>
        <v>0</v>
      </c>
      <c r="DC51" s="74">
        <f t="shared" si="28"/>
        <v>50206</v>
      </c>
      <c r="DH51" s="50">
        <f t="shared" si="29"/>
        <v>0</v>
      </c>
      <c r="DJ51" s="74">
        <f t="shared" si="30"/>
        <v>50206</v>
      </c>
      <c r="DO51" s="50">
        <f t="shared" si="31"/>
        <v>0</v>
      </c>
      <c r="DQ51" s="74">
        <f t="shared" si="32"/>
        <v>50206</v>
      </c>
      <c r="DV51" s="50">
        <f t="shared" si="33"/>
        <v>0</v>
      </c>
      <c r="DX51" s="74">
        <f t="shared" si="34"/>
        <v>50206</v>
      </c>
      <c r="EC51" s="50">
        <f t="shared" si="35"/>
        <v>0</v>
      </c>
    </row>
    <row r="52" spans="2:133" x14ac:dyDescent="0.2">
      <c r="B52" s="74">
        <f t="shared" si="36"/>
        <v>57161</v>
      </c>
      <c r="C52" s="75">
        <f t="shared" si="0"/>
        <v>347240703.40000004</v>
      </c>
      <c r="D52" s="50">
        <f t="shared" si="1"/>
        <v>0</v>
      </c>
      <c r="F52" s="74">
        <f t="shared" si="37"/>
        <v>50405</v>
      </c>
      <c r="G52" s="74"/>
      <c r="H52" s="74">
        <f t="shared" si="38"/>
        <v>50389</v>
      </c>
      <c r="I52" s="50"/>
      <c r="O52" s="74">
        <f t="shared" si="2"/>
        <v>50389</v>
      </c>
      <c r="P52" s="50">
        <v>0</v>
      </c>
      <c r="Q52" s="76"/>
      <c r="R52" s="50">
        <v>4750125</v>
      </c>
      <c r="S52" s="50">
        <v>0</v>
      </c>
      <c r="T52" s="50"/>
      <c r="U52" s="50">
        <f t="shared" si="3"/>
        <v>4750125</v>
      </c>
      <c r="W52" s="74">
        <f t="shared" si="4"/>
        <v>50389</v>
      </c>
      <c r="X52" s="50">
        <v>1939199.8</v>
      </c>
      <c r="Y52" s="76">
        <v>4.7E-2</v>
      </c>
      <c r="Z52" s="50">
        <v>1261538.75</v>
      </c>
      <c r="AA52" s="50">
        <v>1695800.2</v>
      </c>
      <c r="AB52" s="50">
        <f t="shared" si="5"/>
        <v>4896538.7970000003</v>
      </c>
      <c r="AD52" s="74">
        <f t="shared" si="6"/>
        <v>50389</v>
      </c>
      <c r="AE52" s="50">
        <v>0</v>
      </c>
      <c r="AF52" s="76"/>
      <c r="AG52" s="50">
        <v>3425625</v>
      </c>
      <c r="AH52" s="50">
        <v>0</v>
      </c>
      <c r="AI52" s="50">
        <f t="shared" si="7"/>
        <v>3425625</v>
      </c>
      <c r="AK52" s="74">
        <f t="shared" si="8"/>
        <v>50389</v>
      </c>
      <c r="AL52" s="50">
        <v>1625000</v>
      </c>
      <c r="AM52" s="76">
        <v>0.05</v>
      </c>
      <c r="AN52" s="50">
        <v>1305125</v>
      </c>
      <c r="AO52" s="50">
        <f t="shared" si="9"/>
        <v>2930125.05</v>
      </c>
      <c r="AQ52" s="74">
        <f t="shared" si="10"/>
        <v>50389</v>
      </c>
      <c r="AR52" s="50">
        <v>0</v>
      </c>
      <c r="AS52" s="76"/>
      <c r="AT52" s="50">
        <v>2426875</v>
      </c>
      <c r="AU52" s="50">
        <f t="shared" si="11"/>
        <v>2426875</v>
      </c>
      <c r="AW52" s="74">
        <f t="shared" si="12"/>
        <v>50389</v>
      </c>
      <c r="AX52" s="50">
        <v>0</v>
      </c>
      <c r="AY52" s="76"/>
      <c r="AZ52" s="50">
        <v>6345062.5</v>
      </c>
      <c r="BA52" s="50">
        <v>0</v>
      </c>
      <c r="BB52" s="50">
        <f t="shared" si="39"/>
        <v>6345062.5</v>
      </c>
      <c r="BC52" s="56"/>
      <c r="BD52" s="74">
        <f t="shared" si="14"/>
        <v>50389</v>
      </c>
      <c r="BF52" s="76"/>
      <c r="BI52" s="56"/>
      <c r="BJ52" s="74">
        <f t="shared" si="15"/>
        <v>50389</v>
      </c>
      <c r="BK52" s="50">
        <v>0</v>
      </c>
      <c r="BL52" s="76"/>
      <c r="BM52" s="50">
        <v>18269725</v>
      </c>
      <c r="BN52" s="50">
        <v>0</v>
      </c>
      <c r="BO52" s="50">
        <f t="shared" si="16"/>
        <v>18269725</v>
      </c>
      <c r="BP52" s="56"/>
      <c r="BQ52" s="74">
        <f t="shared" si="17"/>
        <v>50389</v>
      </c>
      <c r="BR52" s="50"/>
      <c r="BS52" s="76"/>
      <c r="BT52" s="50">
        <v>4176700</v>
      </c>
      <c r="BU52" s="50">
        <f t="shared" si="18"/>
        <v>4176700</v>
      </c>
      <c r="BV52" s="56"/>
      <c r="BW52" s="74">
        <f t="shared" si="19"/>
        <v>50389</v>
      </c>
      <c r="BX52" s="50">
        <v>2595204.75</v>
      </c>
      <c r="BY52" s="76">
        <v>6.0600000000000001E-2</v>
      </c>
      <c r="BZ52" s="50">
        <v>0</v>
      </c>
      <c r="CA52" s="50">
        <v>159099795.25</v>
      </c>
      <c r="CB52" s="50">
        <f t="shared" si="20"/>
        <v>161695000</v>
      </c>
      <c r="CC52" s="50"/>
      <c r="CD52" s="74">
        <f t="shared" si="21"/>
        <v>50389</v>
      </c>
      <c r="CI52" s="50">
        <f t="shared" si="22"/>
        <v>0</v>
      </c>
      <c r="CJ52" s="74"/>
      <c r="CK52" s="74">
        <f t="shared" si="23"/>
        <v>50389</v>
      </c>
      <c r="CQ52" s="74">
        <f t="shared" si="24"/>
        <v>50389</v>
      </c>
      <c r="CU52" s="50">
        <f t="shared" si="25"/>
        <v>0</v>
      </c>
      <c r="CW52" s="74">
        <f t="shared" si="26"/>
        <v>50389</v>
      </c>
      <c r="DA52" s="50">
        <f t="shared" si="27"/>
        <v>0</v>
      </c>
      <c r="DC52" s="74">
        <f t="shared" si="28"/>
        <v>50389</v>
      </c>
      <c r="DH52" s="50">
        <f t="shared" si="29"/>
        <v>0</v>
      </c>
      <c r="DJ52" s="74">
        <f t="shared" si="30"/>
        <v>50389</v>
      </c>
      <c r="DO52" s="50">
        <f t="shared" si="31"/>
        <v>0</v>
      </c>
      <c r="DQ52" s="74">
        <f t="shared" si="32"/>
        <v>50389</v>
      </c>
      <c r="DV52" s="50">
        <f t="shared" si="33"/>
        <v>0</v>
      </c>
      <c r="DX52" s="74">
        <f t="shared" si="34"/>
        <v>50389</v>
      </c>
      <c r="EC52" s="50">
        <f t="shared" si="35"/>
        <v>0</v>
      </c>
    </row>
    <row r="53" spans="2:133" x14ac:dyDescent="0.2">
      <c r="B53" s="74">
        <f t="shared" si="36"/>
        <v>57526</v>
      </c>
      <c r="C53" s="75">
        <f t="shared" si="0"/>
        <v>347248625</v>
      </c>
      <c r="D53" s="50">
        <f t="shared" si="1"/>
        <v>0</v>
      </c>
      <c r="F53" s="74">
        <f t="shared" si="37"/>
        <v>50586</v>
      </c>
      <c r="G53" s="74"/>
      <c r="H53" s="74">
        <f t="shared" si="38"/>
        <v>50571</v>
      </c>
      <c r="I53" s="50">
        <f>+SUM(P52:P53,X52:X53,AL52:AL53,AE52:AE53,AR52:AR53,AX52:AX53,BE52:BE53,BK52:BK53,BR52:BR53,BX52:BX53,CE52:CE53,CL52:CL53,CR52:CR53,CX52:CX53,DD52:DD53,DK52:DK53,DR52:DR53,DY52:DY53,)</f>
        <v>8408151.1500000004</v>
      </c>
      <c r="J53" s="50">
        <f>+SUM(R52:R53,Z52:Z53,AG52:AG53,AN52:AN53,AT52:AT53,AZ52:AZ53,BG52:BG53,BM52:BM53,BT52:BT53,BZ52:BZ53,CG52:CG53,CN52:CN53,CT52:CT53,CZ52:CZ53,DF52:DF53,DM52:DM53,DT52:DT53,EA52:EA53,)</f>
        <v>83795505</v>
      </c>
      <c r="K53" s="50">
        <f>+SUM(S52:S53,AA52:AA53,AH52:AH53,BA52:BA53,BN52:BN53,CA52:CA53,CH52:CH53,DG52:DG53,DN52:DN53,DU52:DU53,EB52:EB53,)</f>
        <v>255036848.84999999</v>
      </c>
      <c r="L53" s="50"/>
      <c r="M53" s="50">
        <f>SUM(I53:L53)</f>
        <v>347240505</v>
      </c>
      <c r="O53" s="74">
        <f t="shared" si="2"/>
        <v>50571</v>
      </c>
      <c r="P53" s="50">
        <v>0</v>
      </c>
      <c r="Q53" s="76"/>
      <c r="R53" s="50">
        <v>4750125</v>
      </c>
      <c r="S53" s="50">
        <v>0</v>
      </c>
      <c r="T53" s="50"/>
      <c r="U53" s="50">
        <f t="shared" si="3"/>
        <v>4750125</v>
      </c>
      <c r="W53" s="74">
        <f t="shared" si="4"/>
        <v>50571</v>
      </c>
      <c r="X53" s="50">
        <v>0</v>
      </c>
      <c r="Y53" s="76"/>
      <c r="Z53" s="50">
        <v>1176116.25</v>
      </c>
      <c r="AA53" s="50">
        <v>0</v>
      </c>
      <c r="AB53" s="50">
        <f t="shared" si="5"/>
        <v>1176116.25</v>
      </c>
      <c r="AD53" s="74">
        <f t="shared" si="6"/>
        <v>50571</v>
      </c>
      <c r="AE53" s="50">
        <v>0</v>
      </c>
      <c r="AF53" s="76"/>
      <c r="AG53" s="50">
        <v>3425625</v>
      </c>
      <c r="AH53" s="50">
        <v>0</v>
      </c>
      <c r="AI53" s="50">
        <f t="shared" si="7"/>
        <v>3425625</v>
      </c>
      <c r="AK53" s="74">
        <f t="shared" si="8"/>
        <v>50571</v>
      </c>
      <c r="AL53" s="50">
        <v>800000</v>
      </c>
      <c r="AM53" s="76">
        <v>0.05</v>
      </c>
      <c r="AN53" s="50">
        <v>1264500</v>
      </c>
      <c r="AO53" s="50">
        <f t="shared" si="9"/>
        <v>2064500.05</v>
      </c>
      <c r="AQ53" s="74">
        <f t="shared" si="10"/>
        <v>50571</v>
      </c>
      <c r="AR53" s="50">
        <v>0</v>
      </c>
      <c r="AS53" s="76"/>
      <c r="AT53" s="50">
        <v>2426875</v>
      </c>
      <c r="AU53" s="50">
        <f t="shared" si="11"/>
        <v>2426875</v>
      </c>
      <c r="AW53" s="74">
        <f t="shared" si="12"/>
        <v>50571</v>
      </c>
      <c r="AX53" s="50">
        <v>0</v>
      </c>
      <c r="AY53" s="76"/>
      <c r="AZ53" s="50">
        <v>6345062.5</v>
      </c>
      <c r="BA53" s="50">
        <v>0</v>
      </c>
      <c r="BB53" s="50">
        <f t="shared" si="39"/>
        <v>6345062.5</v>
      </c>
      <c r="BC53" s="56"/>
      <c r="BD53" s="74">
        <f t="shared" si="14"/>
        <v>50571</v>
      </c>
      <c r="BF53" s="76"/>
      <c r="BI53" s="56"/>
      <c r="BJ53" s="74">
        <f t="shared" si="15"/>
        <v>50571</v>
      </c>
      <c r="BK53" s="50">
        <v>0</v>
      </c>
      <c r="BL53" s="76"/>
      <c r="BM53" s="50">
        <v>18269725</v>
      </c>
      <c r="BN53" s="50">
        <v>0</v>
      </c>
      <c r="BO53" s="50">
        <f t="shared" si="16"/>
        <v>18269725</v>
      </c>
      <c r="BP53" s="56"/>
      <c r="BQ53" s="74">
        <f t="shared" si="17"/>
        <v>50571</v>
      </c>
      <c r="BR53" s="50"/>
      <c r="BS53" s="76"/>
      <c r="BT53" s="50">
        <v>4176700</v>
      </c>
      <c r="BU53" s="50">
        <f t="shared" si="18"/>
        <v>4176700</v>
      </c>
      <c r="BV53" s="56"/>
      <c r="BW53" s="74">
        <f t="shared" si="19"/>
        <v>50571</v>
      </c>
      <c r="BX53" s="50">
        <v>1448746.6</v>
      </c>
      <c r="BY53" s="76">
        <v>6.0699999999999997E-2</v>
      </c>
      <c r="BZ53" s="50">
        <v>0</v>
      </c>
      <c r="CA53" s="50">
        <v>94241253.400000006</v>
      </c>
      <c r="CB53" s="50">
        <f t="shared" si="20"/>
        <v>95690000</v>
      </c>
      <c r="CC53" s="50"/>
      <c r="CD53" s="74">
        <f t="shared" si="21"/>
        <v>50571</v>
      </c>
      <c r="CI53" s="50">
        <f t="shared" si="22"/>
        <v>0</v>
      </c>
      <c r="CJ53" s="74"/>
      <c r="CK53" s="74">
        <f t="shared" si="23"/>
        <v>50571</v>
      </c>
      <c r="CQ53" s="74">
        <f t="shared" si="24"/>
        <v>50571</v>
      </c>
      <c r="CU53" s="50">
        <f t="shared" si="25"/>
        <v>0</v>
      </c>
      <c r="CW53" s="74">
        <f t="shared" si="26"/>
        <v>50571</v>
      </c>
      <c r="DA53" s="50">
        <f t="shared" si="27"/>
        <v>0</v>
      </c>
      <c r="DC53" s="74">
        <f t="shared" si="28"/>
        <v>50571</v>
      </c>
      <c r="DH53" s="50">
        <f t="shared" si="29"/>
        <v>0</v>
      </c>
      <c r="DJ53" s="74">
        <f t="shared" si="30"/>
        <v>50571</v>
      </c>
      <c r="DO53" s="50">
        <f t="shared" si="31"/>
        <v>0</v>
      </c>
      <c r="DQ53" s="74">
        <f t="shared" si="32"/>
        <v>50571</v>
      </c>
      <c r="DV53" s="50">
        <f t="shared" si="33"/>
        <v>0</v>
      </c>
      <c r="DX53" s="74">
        <f t="shared" si="34"/>
        <v>50571</v>
      </c>
      <c r="EC53" s="50">
        <f t="shared" si="35"/>
        <v>0</v>
      </c>
    </row>
    <row r="54" spans="2:133" x14ac:dyDescent="0.2">
      <c r="B54" s="74">
        <f t="shared" si="36"/>
        <v>57891</v>
      </c>
      <c r="C54" s="75">
        <f t="shared" si="0"/>
        <v>0</v>
      </c>
      <c r="D54" s="50">
        <f t="shared" si="1"/>
        <v>0</v>
      </c>
      <c r="F54" s="74">
        <f t="shared" si="37"/>
        <v>50770</v>
      </c>
      <c r="G54" s="74"/>
      <c r="H54" s="74">
        <f t="shared" si="38"/>
        <v>50754</v>
      </c>
      <c r="I54" s="50"/>
      <c r="O54" s="74">
        <f t="shared" si="2"/>
        <v>50754</v>
      </c>
      <c r="P54" s="50">
        <v>0</v>
      </c>
      <c r="Q54" s="76"/>
      <c r="R54" s="50">
        <v>4750125</v>
      </c>
      <c r="S54" s="50">
        <v>0</v>
      </c>
      <c r="T54" s="50"/>
      <c r="U54" s="50">
        <f t="shared" si="3"/>
        <v>4750125</v>
      </c>
      <c r="W54" s="74">
        <f t="shared" si="4"/>
        <v>50754</v>
      </c>
      <c r="X54" s="50">
        <v>1995321.3</v>
      </c>
      <c r="Y54" s="76">
        <v>4.8500000000000001E-2</v>
      </c>
      <c r="Z54" s="50">
        <v>1176116.25</v>
      </c>
      <c r="AA54" s="50">
        <v>1819678.7</v>
      </c>
      <c r="AB54" s="50">
        <f t="shared" si="5"/>
        <v>4991116.2985000005</v>
      </c>
      <c r="AD54" s="74">
        <f t="shared" si="6"/>
        <v>50754</v>
      </c>
      <c r="AE54" s="50">
        <v>0</v>
      </c>
      <c r="AF54" s="76"/>
      <c r="AG54" s="50">
        <v>3425625</v>
      </c>
      <c r="AH54" s="50">
        <v>0</v>
      </c>
      <c r="AI54" s="50">
        <f t="shared" si="7"/>
        <v>3425625</v>
      </c>
      <c r="AK54" s="74">
        <f t="shared" si="8"/>
        <v>50754</v>
      </c>
      <c r="AL54" s="50">
        <v>1685000</v>
      </c>
      <c r="AM54" s="76">
        <v>0.05</v>
      </c>
      <c r="AN54" s="50">
        <v>1244500</v>
      </c>
      <c r="AO54" s="50">
        <f t="shared" si="9"/>
        <v>2929500.05</v>
      </c>
      <c r="AQ54" s="74">
        <f t="shared" si="10"/>
        <v>50754</v>
      </c>
      <c r="AR54" s="50">
        <v>0</v>
      </c>
      <c r="AS54" s="76"/>
      <c r="AT54" s="50">
        <v>2426875</v>
      </c>
      <c r="AU54" s="50">
        <f t="shared" si="11"/>
        <v>2426875</v>
      </c>
      <c r="AW54" s="74">
        <f t="shared" si="12"/>
        <v>50754</v>
      </c>
      <c r="AX54" s="50">
        <v>0</v>
      </c>
      <c r="AY54" s="76"/>
      <c r="AZ54" s="50">
        <v>6345062.5</v>
      </c>
      <c r="BA54" s="50">
        <v>0</v>
      </c>
      <c r="BB54" s="50">
        <f t="shared" si="39"/>
        <v>6345062.5</v>
      </c>
      <c r="BC54" s="56"/>
      <c r="BD54" s="74">
        <f t="shared" si="14"/>
        <v>50754</v>
      </c>
      <c r="BF54" s="76"/>
      <c r="BI54" s="56"/>
      <c r="BJ54" s="74">
        <f t="shared" si="15"/>
        <v>50754</v>
      </c>
      <c r="BK54" s="50">
        <v>0</v>
      </c>
      <c r="BL54" s="76"/>
      <c r="BM54" s="50">
        <v>18269725</v>
      </c>
      <c r="BN54" s="50">
        <v>0</v>
      </c>
      <c r="BO54" s="50">
        <f t="shared" si="16"/>
        <v>18269725</v>
      </c>
      <c r="BP54" s="56"/>
      <c r="BQ54" s="74">
        <f t="shared" si="17"/>
        <v>50754</v>
      </c>
      <c r="BR54" s="50"/>
      <c r="BS54" s="76"/>
      <c r="BT54" s="50">
        <v>4176700</v>
      </c>
      <c r="BU54" s="50">
        <f t="shared" si="18"/>
        <v>4176700</v>
      </c>
      <c r="BV54" s="56"/>
      <c r="BW54" s="74">
        <f t="shared" si="19"/>
        <v>50754</v>
      </c>
      <c r="BX54" s="50">
        <v>2310621.5499999998</v>
      </c>
      <c r="BY54" s="76">
        <v>6.0699999999999997E-2</v>
      </c>
      <c r="BZ54" s="50">
        <v>0</v>
      </c>
      <c r="CA54" s="50">
        <v>159384378.44999999</v>
      </c>
      <c r="CB54" s="50">
        <f t="shared" si="20"/>
        <v>161695000</v>
      </c>
      <c r="CC54" s="50"/>
      <c r="CD54" s="74">
        <f t="shared" si="21"/>
        <v>50754</v>
      </c>
      <c r="CI54" s="50">
        <f t="shared" si="22"/>
        <v>0</v>
      </c>
      <c r="CJ54" s="74"/>
      <c r="CK54" s="74">
        <f t="shared" si="23"/>
        <v>50754</v>
      </c>
      <c r="CQ54" s="74">
        <f t="shared" si="24"/>
        <v>50754</v>
      </c>
      <c r="CU54" s="50">
        <f t="shared" si="25"/>
        <v>0</v>
      </c>
      <c r="CW54" s="74">
        <f t="shared" si="26"/>
        <v>50754</v>
      </c>
      <c r="DA54" s="50">
        <f t="shared" si="27"/>
        <v>0</v>
      </c>
      <c r="DC54" s="74">
        <f t="shared" si="28"/>
        <v>50754</v>
      </c>
      <c r="DH54" s="50">
        <f t="shared" si="29"/>
        <v>0</v>
      </c>
      <c r="DJ54" s="74">
        <f t="shared" si="30"/>
        <v>50754</v>
      </c>
      <c r="DO54" s="50">
        <f t="shared" si="31"/>
        <v>0</v>
      </c>
      <c r="DQ54" s="74">
        <f t="shared" si="32"/>
        <v>50754</v>
      </c>
      <c r="DV54" s="50">
        <f t="shared" si="33"/>
        <v>0</v>
      </c>
      <c r="DX54" s="74">
        <f t="shared" si="34"/>
        <v>50754</v>
      </c>
      <c r="EC54" s="50">
        <f t="shared" si="35"/>
        <v>0</v>
      </c>
    </row>
    <row r="55" spans="2:133" x14ac:dyDescent="0.2">
      <c r="B55" s="74">
        <f t="shared" si="36"/>
        <v>58256</v>
      </c>
      <c r="C55" s="75">
        <f t="shared" si="0"/>
        <v>0</v>
      </c>
      <c r="D55" s="50">
        <f t="shared" si="1"/>
        <v>0</v>
      </c>
      <c r="F55" s="74">
        <f t="shared" si="37"/>
        <v>50951</v>
      </c>
      <c r="G55" s="74"/>
      <c r="H55" s="74">
        <f t="shared" si="38"/>
        <v>50936</v>
      </c>
      <c r="I55" s="50">
        <f>+SUM(P54:P55,X54:X55,AL54:AL55,AE54:AE55,AR54:AR55,AX54:AX55,BE54:BE55,BK54:BK55,BR54:BR55,BX54:BX55,CE54:CE55,CL54:CL55,CR54:CR55,CX54:CX55,DD54:DD55,DK54:DK55,DR54:DR55,DY54:DY55,)</f>
        <v>8145844.0499999998</v>
      </c>
      <c r="J55" s="50">
        <f>+SUM(R54:R55,Z54:Z55,AG54:AG55,AN54:AN55,AT54:AT55,AZ54:AZ55,BG54:BG55,BM54:BM55,BT54:BT55,BZ54:BZ55,CG54:CG55,CN54:CN55,CT54:CT55,CZ54:CZ55,DF54:DF55,DM54:DM55,DT54:DT55,EA54:EA55,)</f>
        <v>83494818.75</v>
      </c>
      <c r="K55" s="50">
        <f>+SUM(S54:S55,AA54:AA55,AH54:AH55,BA54:BA55,BN54:BN55,CA54:CA55,CH54:CH55,DG54:DG55,DN54:DN55,DU54:DU55,EB54:EB55,)</f>
        <v>255604155.94999999</v>
      </c>
      <c r="L55" s="50"/>
      <c r="M55" s="50">
        <f>SUM(I55:L55)</f>
        <v>347244818.75</v>
      </c>
      <c r="O55" s="74">
        <f t="shared" si="2"/>
        <v>50936</v>
      </c>
      <c r="P55" s="50">
        <v>0</v>
      </c>
      <c r="Q55" s="76"/>
      <c r="R55" s="50">
        <v>4750125</v>
      </c>
      <c r="S55" s="50">
        <v>0</v>
      </c>
      <c r="T55" s="50"/>
      <c r="U55" s="50">
        <f t="shared" si="3"/>
        <v>4750125</v>
      </c>
      <c r="W55" s="74">
        <f t="shared" si="4"/>
        <v>50936</v>
      </c>
      <c r="X55" s="50">
        <v>0</v>
      </c>
      <c r="Y55" s="76"/>
      <c r="Z55" s="50">
        <v>1083602.5</v>
      </c>
      <c r="AA55" s="50">
        <v>0</v>
      </c>
      <c r="AB55" s="50">
        <f t="shared" si="5"/>
        <v>1083602.5</v>
      </c>
      <c r="AD55" s="74">
        <f t="shared" si="6"/>
        <v>50936</v>
      </c>
      <c r="AE55" s="50">
        <v>0</v>
      </c>
      <c r="AF55" s="76"/>
      <c r="AG55" s="50">
        <v>3425625</v>
      </c>
      <c r="AH55" s="50">
        <v>0</v>
      </c>
      <c r="AI55" s="50">
        <f t="shared" si="7"/>
        <v>3425625</v>
      </c>
      <c r="AK55" s="74">
        <f t="shared" si="8"/>
        <v>50936</v>
      </c>
      <c r="AL55" s="50">
        <v>865000</v>
      </c>
      <c r="AM55" s="76">
        <v>0.05</v>
      </c>
      <c r="AN55" s="50">
        <v>1202375</v>
      </c>
      <c r="AO55" s="50">
        <f t="shared" si="9"/>
        <v>2067375.05</v>
      </c>
      <c r="AQ55" s="74">
        <f t="shared" si="10"/>
        <v>50936</v>
      </c>
      <c r="AR55" s="50">
        <v>0</v>
      </c>
      <c r="AS55" s="76"/>
      <c r="AT55" s="50">
        <v>2426875</v>
      </c>
      <c r="AU55" s="50">
        <f t="shared" si="11"/>
        <v>2426875</v>
      </c>
      <c r="AW55" s="74">
        <f t="shared" si="12"/>
        <v>50936</v>
      </c>
      <c r="AX55" s="50">
        <v>0</v>
      </c>
      <c r="AY55" s="94"/>
      <c r="AZ55" s="50">
        <v>6345062.5</v>
      </c>
      <c r="BA55" s="50">
        <v>0</v>
      </c>
      <c r="BB55" s="50">
        <f t="shared" si="39"/>
        <v>6345062.5</v>
      </c>
      <c r="BC55" s="56"/>
      <c r="BD55" s="74">
        <f t="shared" si="14"/>
        <v>50936</v>
      </c>
      <c r="BF55" s="76"/>
      <c r="BI55" s="56"/>
      <c r="BJ55" s="74">
        <f t="shared" si="15"/>
        <v>50936</v>
      </c>
      <c r="BK55" s="50">
        <v>0</v>
      </c>
      <c r="BL55" s="76"/>
      <c r="BM55" s="50">
        <v>18269725</v>
      </c>
      <c r="BN55" s="50">
        <v>0</v>
      </c>
      <c r="BO55" s="50">
        <f t="shared" si="16"/>
        <v>18269725</v>
      </c>
      <c r="BP55" s="56"/>
      <c r="BQ55" s="74">
        <f t="shared" si="17"/>
        <v>50936</v>
      </c>
      <c r="BR55" s="50"/>
      <c r="BS55" s="76"/>
      <c r="BT55" s="50">
        <v>4176700</v>
      </c>
      <c r="BU55" s="50">
        <f t="shared" si="18"/>
        <v>4176700</v>
      </c>
      <c r="BV55" s="56"/>
      <c r="BW55" s="74">
        <f t="shared" si="19"/>
        <v>50936</v>
      </c>
      <c r="BX55" s="50">
        <v>1289901.2</v>
      </c>
      <c r="BY55" s="76">
        <v>6.08E-2</v>
      </c>
      <c r="BZ55" s="50">
        <v>0</v>
      </c>
      <c r="CA55" s="50">
        <v>94400098.799999997</v>
      </c>
      <c r="CB55" s="50">
        <f t="shared" si="20"/>
        <v>95690000</v>
      </c>
      <c r="CC55" s="50"/>
      <c r="CD55" s="74">
        <f t="shared" si="21"/>
        <v>50936</v>
      </c>
      <c r="CI55" s="50">
        <f t="shared" si="22"/>
        <v>0</v>
      </c>
      <c r="CJ55" s="74"/>
      <c r="CK55" s="74">
        <f t="shared" si="23"/>
        <v>50936</v>
      </c>
      <c r="CQ55" s="74">
        <f t="shared" si="24"/>
        <v>50936</v>
      </c>
      <c r="CU55" s="50">
        <f t="shared" si="25"/>
        <v>0</v>
      </c>
      <c r="CW55" s="74">
        <f t="shared" si="26"/>
        <v>50936</v>
      </c>
      <c r="DA55" s="50">
        <f t="shared" si="27"/>
        <v>0</v>
      </c>
      <c r="DC55" s="74">
        <f t="shared" si="28"/>
        <v>50936</v>
      </c>
      <c r="DH55" s="50">
        <f t="shared" si="29"/>
        <v>0</v>
      </c>
      <c r="DJ55" s="74">
        <f t="shared" si="30"/>
        <v>50936</v>
      </c>
      <c r="DO55" s="50">
        <f t="shared" si="31"/>
        <v>0</v>
      </c>
      <c r="DQ55" s="74">
        <f t="shared" si="32"/>
        <v>50936</v>
      </c>
      <c r="DV55" s="50">
        <f t="shared" si="33"/>
        <v>0</v>
      </c>
      <c r="DX55" s="74">
        <f t="shared" si="34"/>
        <v>50936</v>
      </c>
      <c r="EC55" s="50">
        <f t="shared" si="35"/>
        <v>0</v>
      </c>
    </row>
    <row r="56" spans="2:133" x14ac:dyDescent="0.2">
      <c r="B56" s="74">
        <f t="shared" si="36"/>
        <v>58622</v>
      </c>
      <c r="C56" s="75">
        <f t="shared" si="0"/>
        <v>0</v>
      </c>
      <c r="D56" s="50">
        <f t="shared" si="1"/>
        <v>0</v>
      </c>
      <c r="F56" s="74">
        <f t="shared" si="37"/>
        <v>51135</v>
      </c>
      <c r="G56" s="74"/>
      <c r="H56" s="74">
        <f t="shared" si="38"/>
        <v>51119</v>
      </c>
      <c r="I56" s="50"/>
      <c r="O56" s="74">
        <f t="shared" si="2"/>
        <v>51119</v>
      </c>
      <c r="P56" s="50">
        <v>0</v>
      </c>
      <c r="Q56" s="76"/>
      <c r="R56" s="50">
        <v>4750125</v>
      </c>
      <c r="S56" s="50">
        <v>0</v>
      </c>
      <c r="T56" s="50"/>
      <c r="U56" s="50">
        <f t="shared" si="3"/>
        <v>4750125</v>
      </c>
      <c r="W56" s="74">
        <f t="shared" si="4"/>
        <v>51119</v>
      </c>
      <c r="X56" s="50">
        <v>2092080</v>
      </c>
      <c r="Y56" s="76">
        <v>4.8500000000000001E-2</v>
      </c>
      <c r="Z56" s="50">
        <v>1083602.5</v>
      </c>
      <c r="AA56" s="50">
        <v>1907920</v>
      </c>
      <c r="AB56" s="50">
        <f t="shared" si="5"/>
        <v>5083602.5484999996</v>
      </c>
      <c r="AD56" s="74">
        <f t="shared" si="6"/>
        <v>51119</v>
      </c>
      <c r="AE56" s="50">
        <v>0</v>
      </c>
      <c r="AF56" s="76"/>
      <c r="AG56" s="50">
        <v>3425625</v>
      </c>
      <c r="AH56" s="50">
        <v>0</v>
      </c>
      <c r="AI56" s="50">
        <f t="shared" si="7"/>
        <v>3425625</v>
      </c>
      <c r="AK56" s="74">
        <f t="shared" si="8"/>
        <v>51119</v>
      </c>
      <c r="AL56" s="50">
        <v>1750000</v>
      </c>
      <c r="AM56" s="76">
        <v>0.05</v>
      </c>
      <c r="AN56" s="50">
        <v>1180750</v>
      </c>
      <c r="AO56" s="50">
        <f t="shared" si="9"/>
        <v>2930750.05</v>
      </c>
      <c r="AQ56" s="74">
        <f t="shared" si="10"/>
        <v>51119</v>
      </c>
      <c r="AR56" s="50">
        <v>0</v>
      </c>
      <c r="AS56" s="76"/>
      <c r="AT56" s="50">
        <v>2426875</v>
      </c>
      <c r="AU56" s="50">
        <f t="shared" si="11"/>
        <v>2426875</v>
      </c>
      <c r="AW56" s="74">
        <f t="shared" si="12"/>
        <v>51119</v>
      </c>
      <c r="AX56" s="50">
        <v>0</v>
      </c>
      <c r="AY56" s="94"/>
      <c r="AZ56" s="50">
        <v>6345062.5</v>
      </c>
      <c r="BA56" s="50">
        <v>0</v>
      </c>
      <c r="BB56" s="50">
        <f t="shared" si="39"/>
        <v>6345062.5</v>
      </c>
      <c r="BC56" s="56"/>
      <c r="BD56" s="74">
        <f t="shared" si="14"/>
        <v>51119</v>
      </c>
      <c r="BF56" s="76"/>
      <c r="BI56" s="56"/>
      <c r="BJ56" s="74">
        <f t="shared" si="15"/>
        <v>51119</v>
      </c>
      <c r="BK56" s="50">
        <v>0</v>
      </c>
      <c r="BL56" s="76"/>
      <c r="BM56" s="50">
        <v>18269725</v>
      </c>
      <c r="BN56" s="50">
        <v>0</v>
      </c>
      <c r="BO56" s="50">
        <f t="shared" si="16"/>
        <v>18269725</v>
      </c>
      <c r="BP56" s="56"/>
      <c r="BQ56" s="74">
        <f t="shared" si="17"/>
        <v>51119</v>
      </c>
      <c r="BR56" s="50"/>
      <c r="BS56" s="76"/>
      <c r="BT56" s="50">
        <v>4176700</v>
      </c>
      <c r="BU56" s="50">
        <f t="shared" si="18"/>
        <v>4176700</v>
      </c>
      <c r="BV56" s="56"/>
      <c r="BW56" s="74">
        <f t="shared" si="19"/>
        <v>51119</v>
      </c>
      <c r="BX56" s="50">
        <v>2055143.45</v>
      </c>
      <c r="BY56" s="76">
        <v>6.08E-2</v>
      </c>
      <c r="BZ56" s="50">
        <v>0</v>
      </c>
      <c r="CA56" s="50">
        <v>159639856.55000001</v>
      </c>
      <c r="CB56" s="50">
        <f t="shared" si="20"/>
        <v>161695000</v>
      </c>
      <c r="CC56" s="50"/>
      <c r="CD56" s="74">
        <f t="shared" si="21"/>
        <v>51119</v>
      </c>
      <c r="CI56" s="50">
        <f t="shared" si="22"/>
        <v>0</v>
      </c>
      <c r="CJ56" s="74"/>
      <c r="CK56" s="74">
        <f t="shared" si="23"/>
        <v>51119</v>
      </c>
      <c r="CQ56" s="74">
        <f t="shared" si="24"/>
        <v>51119</v>
      </c>
      <c r="CU56" s="50">
        <f t="shared" si="25"/>
        <v>0</v>
      </c>
      <c r="CW56" s="74">
        <f t="shared" si="26"/>
        <v>51119</v>
      </c>
      <c r="DA56" s="50">
        <f t="shared" si="27"/>
        <v>0</v>
      </c>
      <c r="DC56" s="74">
        <f t="shared" si="28"/>
        <v>51119</v>
      </c>
      <c r="DH56" s="50">
        <f t="shared" si="29"/>
        <v>0</v>
      </c>
      <c r="DJ56" s="74">
        <f t="shared" si="30"/>
        <v>51119</v>
      </c>
      <c r="DO56" s="50">
        <f t="shared" si="31"/>
        <v>0</v>
      </c>
      <c r="DQ56" s="74">
        <f t="shared" si="32"/>
        <v>51119</v>
      </c>
      <c r="DV56" s="50">
        <f t="shared" si="33"/>
        <v>0</v>
      </c>
      <c r="DX56" s="74">
        <f t="shared" si="34"/>
        <v>51119</v>
      </c>
      <c r="EC56" s="50">
        <f t="shared" si="35"/>
        <v>0</v>
      </c>
    </row>
    <row r="57" spans="2:133" x14ac:dyDescent="0.2">
      <c r="B57" s="74"/>
      <c r="C57" s="75"/>
      <c r="D57" s="50"/>
      <c r="F57" s="74">
        <f t="shared" si="37"/>
        <v>51317</v>
      </c>
      <c r="G57" s="74"/>
      <c r="H57" s="74">
        <f t="shared" si="38"/>
        <v>51302</v>
      </c>
      <c r="I57" s="50">
        <f>+SUM(P56:P57,X56:X57,AL56:AL57,AE56:AE57,AR56:AR57,AX56:AX57,BE56:BE57,BK56:BK57,BR56:BR57,BX56:BX57,CE56:CE57,CL56:CL57,CR56:CR57,CX56:CX57,DD56:DD57,DK56:DK57,DR56:DR57,DY56:DY57,)</f>
        <v>7974546.5500000007</v>
      </c>
      <c r="J57" s="50">
        <f>+SUM(R56:R57,Z56:Z57,AG56:AG57,AN56:AN57,AT56:AT57,AZ56:AZ57,BG56:BG57,BM56:BM57,BT56:BT57,BZ56:BZ57,CG56:CG57,CN56:CN57,CT56:CT57,CZ56:CZ57,DF56:DF57,DM56:DM57,DT56:DT57,EA56:EA57,)</f>
        <v>83176180</v>
      </c>
      <c r="K57" s="50">
        <f>+SUM(S56:S57,AA56:AA57,AH56:AH57,BA56:BA57,BN56:BN57,CA56:CA57,CH56:CH57,DG56:DG57,DN56:DN57,DU56:DU57,EB56:EB57,)</f>
        <v>256090453.45000002</v>
      </c>
      <c r="L57" s="50"/>
      <c r="M57" s="50">
        <f>SUM(I57:L57)</f>
        <v>347241180</v>
      </c>
      <c r="O57" s="74">
        <f t="shared" si="2"/>
        <v>51302</v>
      </c>
      <c r="P57" s="50">
        <v>0</v>
      </c>
      <c r="Q57" s="76"/>
      <c r="R57" s="50">
        <v>4750125</v>
      </c>
      <c r="S57" s="50">
        <v>0</v>
      </c>
      <c r="T57" s="50"/>
      <c r="U57" s="50">
        <f t="shared" si="3"/>
        <v>4750125</v>
      </c>
      <c r="W57" s="74">
        <f t="shared" si="4"/>
        <v>51302</v>
      </c>
      <c r="X57" s="50">
        <v>0</v>
      </c>
      <c r="Y57" s="76"/>
      <c r="Z57" s="50">
        <v>986602.5</v>
      </c>
      <c r="AA57" s="50">
        <v>0</v>
      </c>
      <c r="AB57" s="50">
        <f t="shared" si="5"/>
        <v>986602.5</v>
      </c>
      <c r="AD57" s="74">
        <f t="shared" si="6"/>
        <v>51302</v>
      </c>
      <c r="AE57" s="50">
        <v>0</v>
      </c>
      <c r="AF57" s="76"/>
      <c r="AG57" s="50">
        <v>3425625</v>
      </c>
      <c r="AH57" s="50">
        <v>0</v>
      </c>
      <c r="AI57" s="50">
        <f t="shared" si="7"/>
        <v>3425625</v>
      </c>
      <c r="AK57" s="74">
        <f t="shared" si="8"/>
        <v>51302</v>
      </c>
      <c r="AL57" s="50">
        <v>930000</v>
      </c>
      <c r="AM57" s="76">
        <v>0.05</v>
      </c>
      <c r="AN57" s="50">
        <v>1137000</v>
      </c>
      <c r="AO57" s="50">
        <f t="shared" si="9"/>
        <v>2067000.05</v>
      </c>
      <c r="AQ57" s="74">
        <f t="shared" si="10"/>
        <v>51302</v>
      </c>
      <c r="AR57" s="50">
        <v>0</v>
      </c>
      <c r="AS57" s="76"/>
      <c r="AT57" s="50">
        <v>2426875</v>
      </c>
      <c r="AU57" s="50">
        <f t="shared" si="11"/>
        <v>2426875</v>
      </c>
      <c r="AW57" s="74">
        <f t="shared" si="12"/>
        <v>51302</v>
      </c>
      <c r="AX57" s="50">
        <v>0</v>
      </c>
      <c r="AY57" s="94"/>
      <c r="AZ57" s="50">
        <v>6345062.5</v>
      </c>
      <c r="BA57" s="50">
        <v>0</v>
      </c>
      <c r="BB57" s="50">
        <f t="shared" si="39"/>
        <v>6345062.5</v>
      </c>
      <c r="BC57" s="56"/>
      <c r="BD57" s="74">
        <f t="shared" si="14"/>
        <v>51302</v>
      </c>
      <c r="BF57" s="76"/>
      <c r="BI57" s="56"/>
      <c r="BJ57" s="74">
        <f t="shared" si="15"/>
        <v>51302</v>
      </c>
      <c r="BK57" s="50">
        <v>0</v>
      </c>
      <c r="BL57" s="94"/>
      <c r="BM57" s="50">
        <v>18269725</v>
      </c>
      <c r="BN57" s="50">
        <v>0</v>
      </c>
      <c r="BO57" s="50">
        <f t="shared" si="16"/>
        <v>18269725</v>
      </c>
      <c r="BP57" s="56"/>
      <c r="BQ57" s="74">
        <f t="shared" si="17"/>
        <v>51302</v>
      </c>
      <c r="BR57" s="50"/>
      <c r="BS57" s="76"/>
      <c r="BT57" s="50">
        <v>4176700</v>
      </c>
      <c r="BU57" s="50">
        <f t="shared" si="18"/>
        <v>4176700</v>
      </c>
      <c r="BV57" s="56"/>
      <c r="BW57" s="74">
        <f t="shared" si="19"/>
        <v>51302</v>
      </c>
      <c r="BX57" s="50">
        <v>1147323.1000000001</v>
      </c>
      <c r="BY57" s="76">
        <v>6.08E-2</v>
      </c>
      <c r="BZ57" s="50">
        <v>0</v>
      </c>
      <c r="CA57" s="50">
        <v>94542676.900000006</v>
      </c>
      <c r="CB57" s="50">
        <f t="shared" si="20"/>
        <v>95690000</v>
      </c>
      <c r="CC57" s="50"/>
      <c r="CD57" s="74">
        <f t="shared" si="21"/>
        <v>51302</v>
      </c>
      <c r="CI57" s="50">
        <f t="shared" si="22"/>
        <v>0</v>
      </c>
      <c r="CJ57" s="74"/>
      <c r="CK57" s="74">
        <f t="shared" si="23"/>
        <v>51302</v>
      </c>
      <c r="CQ57" s="74">
        <f t="shared" si="24"/>
        <v>51302</v>
      </c>
      <c r="CU57" s="50">
        <f t="shared" si="25"/>
        <v>0</v>
      </c>
      <c r="CW57" s="74">
        <f t="shared" si="26"/>
        <v>51302</v>
      </c>
      <c r="DA57" s="50">
        <f t="shared" si="27"/>
        <v>0</v>
      </c>
      <c r="DC57" s="74">
        <f t="shared" si="28"/>
        <v>51302</v>
      </c>
      <c r="DH57" s="50">
        <f t="shared" si="29"/>
        <v>0</v>
      </c>
      <c r="DJ57" s="74">
        <f t="shared" si="30"/>
        <v>51302</v>
      </c>
      <c r="DO57" s="50">
        <f t="shared" si="31"/>
        <v>0</v>
      </c>
      <c r="DQ57" s="74">
        <f t="shared" si="32"/>
        <v>51302</v>
      </c>
      <c r="DV57" s="50">
        <f t="shared" si="33"/>
        <v>0</v>
      </c>
      <c r="DX57" s="74">
        <f t="shared" si="34"/>
        <v>51302</v>
      </c>
      <c r="EC57" s="50">
        <f t="shared" si="35"/>
        <v>0</v>
      </c>
    </row>
    <row r="58" spans="2:133" x14ac:dyDescent="0.2">
      <c r="F58" s="74">
        <f t="shared" si="37"/>
        <v>51501</v>
      </c>
      <c r="G58" s="74"/>
      <c r="H58" s="74">
        <f t="shared" si="38"/>
        <v>51485</v>
      </c>
      <c r="I58" s="50"/>
      <c r="O58" s="74">
        <f t="shared" si="2"/>
        <v>51485</v>
      </c>
      <c r="P58" s="50">
        <v>0</v>
      </c>
      <c r="Q58" s="76"/>
      <c r="R58" s="50">
        <v>4750125</v>
      </c>
      <c r="S58" s="50">
        <v>0</v>
      </c>
      <c r="T58" s="50"/>
      <c r="U58" s="50">
        <f t="shared" si="3"/>
        <v>4750125</v>
      </c>
      <c r="W58" s="74">
        <f t="shared" si="4"/>
        <v>51485</v>
      </c>
      <c r="X58" s="50">
        <v>2194068.9</v>
      </c>
      <c r="Y58" s="76">
        <v>4.8500000000000001E-2</v>
      </c>
      <c r="Z58" s="50">
        <v>986602.5</v>
      </c>
      <c r="AA58" s="50">
        <v>2000931.1</v>
      </c>
      <c r="AB58" s="50">
        <f t="shared" si="5"/>
        <v>5181602.5484999996</v>
      </c>
      <c r="AD58" s="74">
        <f t="shared" si="6"/>
        <v>51485</v>
      </c>
      <c r="AE58" s="50">
        <v>0</v>
      </c>
      <c r="AF58" s="76"/>
      <c r="AG58" s="50">
        <v>3425625</v>
      </c>
      <c r="AH58" s="50">
        <v>0</v>
      </c>
      <c r="AI58" s="50">
        <f t="shared" si="7"/>
        <v>3425625</v>
      </c>
      <c r="AK58" s="74">
        <f t="shared" si="8"/>
        <v>51485</v>
      </c>
      <c r="AL58" s="50">
        <v>1820000</v>
      </c>
      <c r="AM58" s="76">
        <v>0.05</v>
      </c>
      <c r="AN58" s="50">
        <v>1113750</v>
      </c>
      <c r="AO58" s="50">
        <f t="shared" si="9"/>
        <v>2933750.05</v>
      </c>
      <c r="AQ58" s="74">
        <f t="shared" si="10"/>
        <v>51485</v>
      </c>
      <c r="AR58" s="50">
        <v>0</v>
      </c>
      <c r="AS58" s="76"/>
      <c r="AT58" s="50">
        <v>2426875</v>
      </c>
      <c r="AU58" s="50">
        <f t="shared" si="11"/>
        <v>2426875</v>
      </c>
      <c r="AW58" s="74">
        <f t="shared" si="12"/>
        <v>51485</v>
      </c>
      <c r="AX58" s="50">
        <v>0</v>
      </c>
      <c r="AY58" s="94"/>
      <c r="AZ58" s="50">
        <v>6345062.5</v>
      </c>
      <c r="BA58" s="50">
        <v>0</v>
      </c>
      <c r="BB58" s="50">
        <f t="shared" si="39"/>
        <v>6345062.5</v>
      </c>
      <c r="BC58" s="56"/>
      <c r="BD58" s="74">
        <f t="shared" si="14"/>
        <v>51485</v>
      </c>
      <c r="BF58" s="76"/>
      <c r="BI58" s="56"/>
      <c r="BJ58" s="74">
        <f t="shared" si="15"/>
        <v>51485</v>
      </c>
      <c r="BK58" s="50">
        <v>0</v>
      </c>
      <c r="BL58" s="94"/>
      <c r="BM58" s="50">
        <v>18269725</v>
      </c>
      <c r="BN58" s="50">
        <v>0</v>
      </c>
      <c r="BO58" s="50">
        <f t="shared" si="16"/>
        <v>18269725</v>
      </c>
      <c r="BP58" s="56"/>
      <c r="BQ58" s="74">
        <f t="shared" si="17"/>
        <v>51485</v>
      </c>
      <c r="BR58" s="50"/>
      <c r="BS58" s="76"/>
      <c r="BT58" s="50">
        <v>4176700</v>
      </c>
      <c r="BU58" s="50">
        <f t="shared" si="18"/>
        <v>4176700</v>
      </c>
      <c r="BV58" s="56"/>
      <c r="BW58" s="74">
        <f t="shared" si="19"/>
        <v>51485</v>
      </c>
      <c r="BX58" s="50">
        <v>1828770.45</v>
      </c>
      <c r="BY58" s="76">
        <v>6.08E-2</v>
      </c>
      <c r="BZ58" s="50">
        <v>0</v>
      </c>
      <c r="CA58" s="50">
        <v>159866229.55000001</v>
      </c>
      <c r="CB58" s="50">
        <f t="shared" si="20"/>
        <v>161695000</v>
      </c>
      <c r="CC58" s="50"/>
      <c r="CD58" s="74">
        <f t="shared" si="21"/>
        <v>51485</v>
      </c>
      <c r="CI58" s="50">
        <f t="shared" si="22"/>
        <v>0</v>
      </c>
      <c r="CJ58" s="74"/>
      <c r="CK58" s="74">
        <f t="shared" si="23"/>
        <v>51485</v>
      </c>
      <c r="CQ58" s="74">
        <f t="shared" si="24"/>
        <v>51485</v>
      </c>
      <c r="CU58" s="50">
        <f t="shared" si="25"/>
        <v>0</v>
      </c>
      <c r="CW58" s="74">
        <f t="shared" si="26"/>
        <v>51485</v>
      </c>
      <c r="DA58" s="50">
        <f t="shared" si="27"/>
        <v>0</v>
      </c>
      <c r="DC58" s="74">
        <f t="shared" si="28"/>
        <v>51485</v>
      </c>
      <c r="DH58" s="50">
        <f t="shared" si="29"/>
        <v>0</v>
      </c>
      <c r="DJ58" s="74">
        <f t="shared" si="30"/>
        <v>51485</v>
      </c>
      <c r="DO58" s="50">
        <f t="shared" si="31"/>
        <v>0</v>
      </c>
      <c r="DQ58" s="74">
        <f t="shared" si="32"/>
        <v>51485</v>
      </c>
      <c r="DV58" s="50">
        <f t="shared" si="33"/>
        <v>0</v>
      </c>
      <c r="DX58" s="74">
        <f t="shared" si="34"/>
        <v>51485</v>
      </c>
      <c r="EC58" s="50">
        <f t="shared" si="35"/>
        <v>0</v>
      </c>
    </row>
    <row r="59" spans="2:133" x14ac:dyDescent="0.2">
      <c r="F59" s="74">
        <f t="shared" si="37"/>
        <v>51682</v>
      </c>
      <c r="G59" s="74"/>
      <c r="H59" s="74">
        <f t="shared" si="38"/>
        <v>51667</v>
      </c>
      <c r="I59" s="50">
        <f>+SUM(P58:P59,X58:X59,AL58:AL59,AE58:AE59,AR58:AR59,AX58:AX59,BE58:BE59,BK58:BK59,BR58:BR59,BX58:BX59,CE58:CE59,CL58:CL59,CR58:CR59,CX58:CX59,DD58:DD59,DK58:DK59,DR58:DR59,DY58:DY59,)</f>
        <v>20635397.349999998</v>
      </c>
      <c r="J59" s="50">
        <f>+SUM(R58:R59,Z58:Z59,AG58:AG59,AN58:AN59,AT58:AT59,AZ58:AZ59,BG58:BG59,BM58:BM59,BT58:BT59,BZ58:BZ59,CG58:CG59,CN58:CN59,CT58:CT59,CZ58:CZ59,DF58:DF59,DM58:DM59,DT58:DT59,EA58:EA59,)</f>
        <v>82841701.25</v>
      </c>
      <c r="K59" s="50">
        <f>+SUM(S58:S59,AA58:AA59,AH58:AH59,BA58:BA59,BN58:BN59,CA58:CA59,CH58:CH59,DG58:DG59,DN58:DN59,DU58:DU59,EB58:EB59,)</f>
        <v>243764459.25</v>
      </c>
      <c r="L59" s="50"/>
      <c r="M59" s="50">
        <f>SUM(I59:L59)</f>
        <v>347241557.85000002</v>
      </c>
      <c r="O59" s="74">
        <f t="shared" si="2"/>
        <v>51667</v>
      </c>
      <c r="P59" s="50">
        <v>0</v>
      </c>
      <c r="Q59" s="76"/>
      <c r="R59" s="50">
        <v>4750125</v>
      </c>
      <c r="S59" s="50">
        <v>0</v>
      </c>
      <c r="T59" s="50"/>
      <c r="U59" s="50">
        <f t="shared" si="3"/>
        <v>4750125</v>
      </c>
      <c r="W59" s="74">
        <f t="shared" si="4"/>
        <v>51667</v>
      </c>
      <c r="X59" s="50">
        <v>0</v>
      </c>
      <c r="Y59" s="76"/>
      <c r="Z59" s="50">
        <v>884873.75</v>
      </c>
      <c r="AA59" s="50">
        <v>0</v>
      </c>
      <c r="AB59" s="50">
        <f t="shared" si="5"/>
        <v>884873.75</v>
      </c>
      <c r="AD59" s="74">
        <f t="shared" si="6"/>
        <v>51667</v>
      </c>
      <c r="AE59" s="50">
        <v>0</v>
      </c>
      <c r="AF59" s="76"/>
      <c r="AG59" s="50">
        <v>3425625</v>
      </c>
      <c r="AH59" s="50">
        <v>0</v>
      </c>
      <c r="AI59" s="50">
        <f t="shared" si="7"/>
        <v>3425625</v>
      </c>
      <c r="AK59" s="74">
        <f t="shared" si="8"/>
        <v>51667</v>
      </c>
      <c r="AL59" s="50">
        <v>935000</v>
      </c>
      <c r="AM59" s="76">
        <v>0.05</v>
      </c>
      <c r="AN59" s="50">
        <v>1068250</v>
      </c>
      <c r="AO59" s="50">
        <f t="shared" si="9"/>
        <v>2003250.05</v>
      </c>
      <c r="AQ59" s="74">
        <f t="shared" si="10"/>
        <v>51667</v>
      </c>
      <c r="AR59" s="50">
        <v>0</v>
      </c>
      <c r="AS59" s="76"/>
      <c r="AT59" s="50">
        <v>2426875</v>
      </c>
      <c r="AU59" s="50">
        <f t="shared" si="11"/>
        <v>2426875</v>
      </c>
      <c r="AW59" s="74">
        <f t="shared" si="12"/>
        <v>51667</v>
      </c>
      <c r="AX59" s="50">
        <v>13519105.6</v>
      </c>
      <c r="AY59" s="94">
        <v>5.45E-2</v>
      </c>
      <c r="AZ59" s="50">
        <v>6345062.5</v>
      </c>
      <c r="BA59" s="50">
        <v>50515751</v>
      </c>
      <c r="BB59" s="50">
        <f t="shared" si="39"/>
        <v>70379919.099999994</v>
      </c>
      <c r="BC59" s="56"/>
      <c r="BD59" s="74">
        <f t="shared" si="14"/>
        <v>51667</v>
      </c>
      <c r="BF59" s="76"/>
      <c r="BI59" s="56"/>
      <c r="BJ59" s="74">
        <f t="shared" si="15"/>
        <v>51667</v>
      </c>
      <c r="BK59" s="50">
        <v>0</v>
      </c>
      <c r="BL59" s="94"/>
      <c r="BM59" s="50">
        <v>18269725</v>
      </c>
      <c r="BN59" s="50">
        <v>0</v>
      </c>
      <c r="BO59" s="50">
        <f t="shared" si="16"/>
        <v>18269725</v>
      </c>
      <c r="BP59" s="56"/>
      <c r="BQ59" s="74">
        <f t="shared" si="17"/>
        <v>51667</v>
      </c>
      <c r="BR59" s="50"/>
      <c r="BS59" s="76"/>
      <c r="BT59" s="50">
        <v>4176700</v>
      </c>
      <c r="BU59" s="50">
        <f t="shared" si="18"/>
        <v>4176700</v>
      </c>
      <c r="BV59" s="56"/>
      <c r="BW59" s="74">
        <f t="shared" si="19"/>
        <v>51667</v>
      </c>
      <c r="BX59" s="50">
        <v>338452.4</v>
      </c>
      <c r="BY59" s="76">
        <v>6.08E-2</v>
      </c>
      <c r="BZ59" s="50">
        <v>0</v>
      </c>
      <c r="CA59" s="50">
        <v>31381547.600000001</v>
      </c>
      <c r="CB59" s="50">
        <f t="shared" si="20"/>
        <v>31720000</v>
      </c>
      <c r="CC59" s="50"/>
      <c r="CD59" s="74">
        <f t="shared" si="21"/>
        <v>51667</v>
      </c>
      <c r="CI59" s="50">
        <f t="shared" si="22"/>
        <v>0</v>
      </c>
      <c r="CJ59" s="74"/>
      <c r="CK59" s="74">
        <f t="shared" si="23"/>
        <v>51667</v>
      </c>
      <c r="CQ59" s="74">
        <f t="shared" si="24"/>
        <v>51667</v>
      </c>
      <c r="CU59" s="50">
        <f t="shared" si="25"/>
        <v>0</v>
      </c>
      <c r="CW59" s="74">
        <f t="shared" si="26"/>
        <v>51667</v>
      </c>
      <c r="DA59" s="50">
        <f t="shared" si="27"/>
        <v>0</v>
      </c>
      <c r="DC59" s="74">
        <f t="shared" si="28"/>
        <v>51667</v>
      </c>
      <c r="DH59" s="50">
        <f t="shared" si="29"/>
        <v>0</v>
      </c>
      <c r="DJ59" s="74">
        <f t="shared" si="30"/>
        <v>51667</v>
      </c>
      <c r="DO59" s="50">
        <f t="shared" si="31"/>
        <v>0</v>
      </c>
      <c r="DQ59" s="74">
        <f t="shared" si="32"/>
        <v>51667</v>
      </c>
      <c r="DV59" s="50">
        <f t="shared" si="33"/>
        <v>0</v>
      </c>
      <c r="DX59" s="74">
        <f t="shared" si="34"/>
        <v>51667</v>
      </c>
      <c r="EC59" s="50">
        <f t="shared" si="35"/>
        <v>0</v>
      </c>
    </row>
    <row r="60" spans="2:133" x14ac:dyDescent="0.2">
      <c r="F60" s="74">
        <f t="shared" si="37"/>
        <v>51866</v>
      </c>
      <c r="G60" s="74"/>
      <c r="H60" s="74">
        <f t="shared" si="38"/>
        <v>51850</v>
      </c>
      <c r="I60" s="50"/>
      <c r="O60" s="74">
        <f t="shared" si="2"/>
        <v>51850</v>
      </c>
      <c r="P60" s="50">
        <v>0</v>
      </c>
      <c r="Q60" s="76"/>
      <c r="R60" s="50">
        <v>4750125</v>
      </c>
      <c r="S60" s="50">
        <v>0</v>
      </c>
      <c r="T60" s="50"/>
      <c r="U60" s="50">
        <f t="shared" si="3"/>
        <v>4750125</v>
      </c>
      <c r="W60" s="74">
        <f t="shared" si="4"/>
        <v>51850</v>
      </c>
      <c r="X60" s="50">
        <v>2306518.2000000002</v>
      </c>
      <c r="Y60" s="76">
        <v>4.8500000000000001E-2</v>
      </c>
      <c r="Z60" s="50">
        <v>884873.75</v>
      </c>
      <c r="AA60" s="50">
        <v>2103481.7999999998</v>
      </c>
      <c r="AB60" s="50">
        <f t="shared" si="5"/>
        <v>5294873.7984999996</v>
      </c>
      <c r="AD60" s="74">
        <f t="shared" si="6"/>
        <v>51850</v>
      </c>
      <c r="AE60" s="50">
        <v>0</v>
      </c>
      <c r="AF60" s="76"/>
      <c r="AG60" s="50">
        <v>3425625</v>
      </c>
      <c r="AH60" s="50">
        <v>0</v>
      </c>
      <c r="AI60" s="50">
        <f t="shared" si="7"/>
        <v>3425625</v>
      </c>
      <c r="AK60" s="74">
        <f t="shared" si="8"/>
        <v>51850</v>
      </c>
      <c r="AL60" s="50">
        <v>2910000</v>
      </c>
      <c r="AM60" s="76">
        <v>0.05</v>
      </c>
      <c r="AN60" s="50">
        <v>1044875</v>
      </c>
      <c r="AO60" s="50">
        <f t="shared" si="9"/>
        <v>3954875.05</v>
      </c>
      <c r="AQ60" s="74">
        <f t="shared" si="10"/>
        <v>51850</v>
      </c>
      <c r="AR60" s="50">
        <v>48535000</v>
      </c>
      <c r="AS60" s="76">
        <v>0.05</v>
      </c>
      <c r="AT60" s="50">
        <v>2426875</v>
      </c>
      <c r="AU60" s="50">
        <f t="shared" si="11"/>
        <v>50961875</v>
      </c>
      <c r="AW60" s="74">
        <f t="shared" si="12"/>
        <v>51850</v>
      </c>
      <c r="AX60" s="50">
        <v>69299617.200000003</v>
      </c>
      <c r="AY60" s="94" t="s">
        <v>117</v>
      </c>
      <c r="AZ60" s="50">
        <v>6345062.5</v>
      </c>
      <c r="BA60" s="50">
        <v>32760382.800000001</v>
      </c>
      <c r="BB60" s="50">
        <f t="shared" si="39"/>
        <v>108405062.5</v>
      </c>
      <c r="BC60" s="56"/>
      <c r="BD60" s="74">
        <f t="shared" si="14"/>
        <v>51850</v>
      </c>
      <c r="BF60" s="76"/>
      <c r="BI60" s="56"/>
      <c r="BJ60" s="74">
        <f t="shared" si="15"/>
        <v>51850</v>
      </c>
      <c r="BK60" s="50">
        <v>0</v>
      </c>
      <c r="BL60" s="94"/>
      <c r="BM60" s="50">
        <v>18269725</v>
      </c>
      <c r="BN60" s="50">
        <v>0</v>
      </c>
      <c r="BO60" s="50">
        <f t="shared" si="16"/>
        <v>18269725</v>
      </c>
      <c r="BP60" s="56"/>
      <c r="BQ60" s="74">
        <f t="shared" si="17"/>
        <v>51850</v>
      </c>
      <c r="BR60" s="50"/>
      <c r="BS60" s="76"/>
      <c r="BT60" s="50">
        <v>4176700</v>
      </c>
      <c r="BU60" s="50">
        <f t="shared" si="18"/>
        <v>4176700</v>
      </c>
      <c r="BV60" s="56"/>
      <c r="BW60" s="74">
        <f t="shared" si="19"/>
        <v>51850</v>
      </c>
      <c r="BX60" s="50"/>
      <c r="BY60" s="76"/>
      <c r="BZ60" s="50"/>
      <c r="CA60" s="50"/>
      <c r="CB60" s="50">
        <f t="shared" si="20"/>
        <v>0</v>
      </c>
      <c r="CC60" s="50"/>
      <c r="CD60" s="74">
        <f t="shared" si="21"/>
        <v>51850</v>
      </c>
      <c r="CI60" s="50">
        <f t="shared" si="22"/>
        <v>0</v>
      </c>
      <c r="CJ60" s="74"/>
      <c r="CK60" s="74">
        <f t="shared" si="23"/>
        <v>51850</v>
      </c>
      <c r="CQ60" s="74">
        <f t="shared" si="24"/>
        <v>51850</v>
      </c>
      <c r="CU60" s="50">
        <f t="shared" si="25"/>
        <v>0</v>
      </c>
      <c r="CW60" s="74">
        <f t="shared" si="26"/>
        <v>51850</v>
      </c>
      <c r="DA60" s="50">
        <f t="shared" si="27"/>
        <v>0</v>
      </c>
      <c r="DC60" s="74">
        <f t="shared" si="28"/>
        <v>51850</v>
      </c>
      <c r="DH60" s="50">
        <f t="shared" si="29"/>
        <v>0</v>
      </c>
      <c r="DJ60" s="74">
        <f t="shared" si="30"/>
        <v>51850</v>
      </c>
      <c r="DO60" s="50">
        <f t="shared" si="31"/>
        <v>0</v>
      </c>
      <c r="DQ60" s="74">
        <f t="shared" si="32"/>
        <v>51850</v>
      </c>
      <c r="DV60" s="50">
        <f t="shared" si="33"/>
        <v>0</v>
      </c>
      <c r="DX60" s="74">
        <f t="shared" si="34"/>
        <v>51850</v>
      </c>
      <c r="EC60" s="50">
        <f t="shared" si="35"/>
        <v>0</v>
      </c>
    </row>
    <row r="61" spans="2:133" x14ac:dyDescent="0.2">
      <c r="F61" s="74">
        <f t="shared" si="37"/>
        <v>52047</v>
      </c>
      <c r="G61" s="74"/>
      <c r="H61" s="74">
        <f t="shared" si="38"/>
        <v>52032</v>
      </c>
      <c r="I61" s="50">
        <f>+SUM(P60:P61,X60:X61,AL60:AL61,AE60:AE61,AR60:AR61,AX60:AX61,BE60:BE61,BK60:BK61,BR60:BR61,BX60:BX61,CE60:CE61,CL60:CL61,CR60:CR61,CX60:CX61,DD60:DD61,DK60:DK61,DR60:DR61,DY60:DY61,)</f>
        <v>232416135.40000001</v>
      </c>
      <c r="J61" s="50">
        <f>+SUM(R60:R61,Z60:Z61,AG60:AG61,AN60:AN61,AT60:AT61,AZ60:AZ61,BG60:BG61,BM60:BM61,BT60:BT61,BZ60:BZ61,CG60:CG61,CN60:CN61,CT60:CT61,CZ60:CZ61,DF60:DF61,DM60:DM61,DT60:DT61,EA60:EA61,)</f>
        <v>79962123.75</v>
      </c>
      <c r="K61" s="50">
        <f>+SUM(S60:S61,AA60:AA61,AH60:AH61,BA60:BA61,BN60:BN61,CA60:CA61,CH60:CH61,DG60:DG61,DN60:DN61,DU60:DU61,EB60:EB61,)</f>
        <v>34863864.600000001</v>
      </c>
      <c r="L61" s="50"/>
      <c r="M61" s="50">
        <f>SUM(I61:L61)</f>
        <v>347242123.75</v>
      </c>
      <c r="O61" s="74">
        <f t="shared" si="2"/>
        <v>52032</v>
      </c>
      <c r="P61" s="50">
        <v>0</v>
      </c>
      <c r="Q61" s="76"/>
      <c r="R61" s="50">
        <v>4750125</v>
      </c>
      <c r="S61" s="50">
        <v>0</v>
      </c>
      <c r="T61" s="50"/>
      <c r="U61" s="50">
        <f t="shared" si="3"/>
        <v>4750125</v>
      </c>
      <c r="W61" s="74">
        <f t="shared" si="4"/>
        <v>52032</v>
      </c>
      <c r="X61" s="50">
        <v>0</v>
      </c>
      <c r="Y61" s="76"/>
      <c r="Z61" s="50">
        <v>777931.25</v>
      </c>
      <c r="AA61" s="50">
        <v>0</v>
      </c>
      <c r="AB61" s="50">
        <f t="shared" si="5"/>
        <v>777931.25</v>
      </c>
      <c r="AD61" s="74">
        <f t="shared" si="6"/>
        <v>52032</v>
      </c>
      <c r="AE61" s="50">
        <v>0</v>
      </c>
      <c r="AF61" s="76"/>
      <c r="AG61" s="50">
        <v>3425625</v>
      </c>
      <c r="AH61" s="50">
        <v>0</v>
      </c>
      <c r="AI61" s="50">
        <f t="shared" si="7"/>
        <v>3425625</v>
      </c>
      <c r="AK61" s="74">
        <f t="shared" si="8"/>
        <v>52032</v>
      </c>
      <c r="AL61" s="50">
        <v>0</v>
      </c>
      <c r="AM61" s="76"/>
      <c r="AN61" s="50">
        <v>972125</v>
      </c>
      <c r="AO61" s="50">
        <f t="shared" si="9"/>
        <v>972125</v>
      </c>
      <c r="AQ61" s="74">
        <f t="shared" si="10"/>
        <v>52032</v>
      </c>
      <c r="AR61" s="50">
        <v>48540000</v>
      </c>
      <c r="AS61" s="76">
        <v>0.05</v>
      </c>
      <c r="AT61" s="50">
        <v>1213500</v>
      </c>
      <c r="AU61" s="50">
        <f t="shared" si="11"/>
        <v>49753500</v>
      </c>
      <c r="AW61" s="74">
        <f t="shared" si="12"/>
        <v>52032</v>
      </c>
      <c r="AX61" s="50">
        <v>60825000</v>
      </c>
      <c r="AY61" s="94">
        <v>4.2500000000000003E-2</v>
      </c>
      <c r="AZ61" s="50">
        <v>5052531.25</v>
      </c>
      <c r="BA61" s="50">
        <v>0</v>
      </c>
      <c r="BB61" s="50">
        <f t="shared" si="39"/>
        <v>65877531.25</v>
      </c>
      <c r="BC61" s="56"/>
      <c r="BD61" s="74">
        <f t="shared" si="14"/>
        <v>52032</v>
      </c>
      <c r="BF61" s="76"/>
      <c r="BI61" s="56"/>
      <c r="BJ61" s="74">
        <f t="shared" si="15"/>
        <v>52032</v>
      </c>
      <c r="BK61" s="50">
        <v>0</v>
      </c>
      <c r="BL61" s="94"/>
      <c r="BM61" s="50">
        <v>18269725</v>
      </c>
      <c r="BN61" s="50">
        <v>0</v>
      </c>
      <c r="BO61" s="50">
        <f t="shared" si="16"/>
        <v>18269725</v>
      </c>
      <c r="BP61" s="56"/>
      <c r="BQ61" s="74">
        <f t="shared" si="17"/>
        <v>52032</v>
      </c>
      <c r="BR61" s="50"/>
      <c r="BS61" s="76"/>
      <c r="BT61" s="50">
        <v>4176700</v>
      </c>
      <c r="BU61" s="50">
        <f t="shared" si="18"/>
        <v>4176700</v>
      </c>
      <c r="BV61" s="56"/>
      <c r="BW61" s="74">
        <f t="shared" si="19"/>
        <v>52032</v>
      </c>
      <c r="BX61" s="50"/>
      <c r="BY61" s="76"/>
      <c r="BZ61" s="50"/>
      <c r="CA61" s="50"/>
      <c r="CB61" s="50">
        <f t="shared" si="20"/>
        <v>0</v>
      </c>
      <c r="CC61" s="50"/>
      <c r="CD61" s="74">
        <f t="shared" si="21"/>
        <v>52032</v>
      </c>
      <c r="CI61" s="50">
        <f t="shared" si="22"/>
        <v>0</v>
      </c>
      <c r="CJ61" s="74"/>
      <c r="CK61" s="74">
        <f t="shared" si="23"/>
        <v>52032</v>
      </c>
      <c r="CQ61" s="74">
        <f t="shared" si="24"/>
        <v>52032</v>
      </c>
      <c r="CU61" s="50">
        <f t="shared" si="25"/>
        <v>0</v>
      </c>
      <c r="CW61" s="74">
        <f t="shared" si="26"/>
        <v>52032</v>
      </c>
      <c r="DA61" s="50">
        <f t="shared" si="27"/>
        <v>0</v>
      </c>
      <c r="DC61" s="74">
        <f t="shared" si="28"/>
        <v>52032</v>
      </c>
      <c r="DH61" s="50">
        <f t="shared" si="29"/>
        <v>0</v>
      </c>
      <c r="DJ61" s="74">
        <f t="shared" si="30"/>
        <v>52032</v>
      </c>
      <c r="DO61" s="50">
        <f t="shared" si="31"/>
        <v>0</v>
      </c>
      <c r="DQ61" s="74">
        <f t="shared" si="32"/>
        <v>52032</v>
      </c>
      <c r="DV61" s="50">
        <f t="shared" si="33"/>
        <v>0</v>
      </c>
      <c r="DX61" s="74">
        <f t="shared" si="34"/>
        <v>52032</v>
      </c>
      <c r="EC61" s="50">
        <f t="shared" si="35"/>
        <v>0</v>
      </c>
    </row>
    <row r="62" spans="2:133" x14ac:dyDescent="0.2">
      <c r="F62" s="74">
        <f t="shared" si="37"/>
        <v>52231</v>
      </c>
      <c r="G62" s="74"/>
      <c r="H62" s="74">
        <f t="shared" si="38"/>
        <v>52215</v>
      </c>
      <c r="I62" s="50"/>
      <c r="O62" s="74">
        <f t="shared" si="2"/>
        <v>52215</v>
      </c>
      <c r="P62" s="50">
        <v>0</v>
      </c>
      <c r="R62" s="50">
        <v>4750125</v>
      </c>
      <c r="S62" s="50">
        <v>0</v>
      </c>
      <c r="T62" s="50"/>
      <c r="U62" s="50">
        <f t="shared" si="3"/>
        <v>4750125</v>
      </c>
      <c r="W62" s="74">
        <f t="shared" si="4"/>
        <v>52215</v>
      </c>
      <c r="X62" s="50">
        <v>2418967.5</v>
      </c>
      <c r="Y62" s="76">
        <v>4.8500000000000001E-2</v>
      </c>
      <c r="Z62" s="50">
        <v>777931.25</v>
      </c>
      <c r="AA62" s="50">
        <v>2206032.5</v>
      </c>
      <c r="AB62" s="50">
        <f t="shared" si="5"/>
        <v>5402931.2984999996</v>
      </c>
      <c r="AD62" s="74">
        <f t="shared" si="6"/>
        <v>52215</v>
      </c>
      <c r="AE62" s="50">
        <v>0</v>
      </c>
      <c r="AG62" s="50">
        <v>3425625</v>
      </c>
      <c r="AH62" s="50">
        <v>0</v>
      </c>
      <c r="AI62" s="50">
        <f t="shared" si="7"/>
        <v>3425625</v>
      </c>
      <c r="AK62" s="74">
        <f t="shared" si="8"/>
        <v>52215</v>
      </c>
      <c r="AL62" s="50">
        <v>3070000</v>
      </c>
      <c r="AM62" s="76">
        <v>0.05</v>
      </c>
      <c r="AN62" s="50">
        <v>972125</v>
      </c>
      <c r="AO62" s="50">
        <f t="shared" si="9"/>
        <v>4042125.05</v>
      </c>
      <c r="AQ62" s="74">
        <f t="shared" si="10"/>
        <v>52215</v>
      </c>
      <c r="AU62" s="50">
        <f t="shared" si="11"/>
        <v>0</v>
      </c>
      <c r="AW62" s="74">
        <f t="shared" si="12"/>
        <v>52215</v>
      </c>
      <c r="AX62" s="50">
        <v>0</v>
      </c>
      <c r="AY62" s="94"/>
      <c r="AZ62" s="50">
        <v>3760000</v>
      </c>
      <c r="BA62" s="50">
        <v>0</v>
      </c>
      <c r="BB62" s="50">
        <f t="shared" si="39"/>
        <v>3760000</v>
      </c>
      <c r="BC62" s="56"/>
      <c r="BD62" s="74">
        <f t="shared" si="14"/>
        <v>52215</v>
      </c>
      <c r="BF62" s="76"/>
      <c r="BI62" s="56"/>
      <c r="BJ62" s="74">
        <f t="shared" si="15"/>
        <v>52215</v>
      </c>
      <c r="BK62" s="50">
        <v>0</v>
      </c>
      <c r="BL62" s="94"/>
      <c r="BM62" s="50">
        <v>18269725</v>
      </c>
      <c r="BN62" s="50">
        <v>0</v>
      </c>
      <c r="BO62" s="50">
        <f t="shared" si="16"/>
        <v>18269725</v>
      </c>
      <c r="BP62" s="56"/>
      <c r="BQ62" s="74">
        <f t="shared" si="17"/>
        <v>52215</v>
      </c>
      <c r="BR62" s="50"/>
      <c r="BS62" s="76"/>
      <c r="BT62" s="50">
        <v>4176700</v>
      </c>
      <c r="BU62" s="50">
        <f t="shared" si="18"/>
        <v>4176700</v>
      </c>
      <c r="BV62" s="56"/>
      <c r="BW62" s="74">
        <f t="shared" si="19"/>
        <v>52215</v>
      </c>
      <c r="BX62" s="50"/>
      <c r="BY62" s="76"/>
      <c r="BZ62" s="50"/>
      <c r="CA62" s="50"/>
      <c r="CB62" s="50">
        <f t="shared" si="20"/>
        <v>0</v>
      </c>
      <c r="CC62" s="50"/>
      <c r="CD62" s="74">
        <f t="shared" si="21"/>
        <v>52215</v>
      </c>
      <c r="CI62" s="50">
        <f t="shared" si="22"/>
        <v>0</v>
      </c>
      <c r="CJ62" s="74"/>
      <c r="CK62" s="74">
        <f t="shared" si="23"/>
        <v>52215</v>
      </c>
      <c r="CQ62" s="74">
        <f t="shared" si="24"/>
        <v>52215</v>
      </c>
      <c r="CU62" s="50">
        <f t="shared" si="25"/>
        <v>0</v>
      </c>
      <c r="CW62" s="74">
        <f t="shared" si="26"/>
        <v>52215</v>
      </c>
      <c r="DA62" s="50">
        <f t="shared" si="27"/>
        <v>0</v>
      </c>
      <c r="DC62" s="74">
        <f t="shared" si="28"/>
        <v>52215</v>
      </c>
      <c r="DH62" s="50">
        <f t="shared" si="29"/>
        <v>0</v>
      </c>
      <c r="DJ62" s="74">
        <f t="shared" si="30"/>
        <v>52215</v>
      </c>
      <c r="DO62" s="50">
        <f t="shared" si="31"/>
        <v>0</v>
      </c>
      <c r="DQ62" s="74">
        <f t="shared" si="32"/>
        <v>52215</v>
      </c>
      <c r="DV62" s="50">
        <f t="shared" si="33"/>
        <v>0</v>
      </c>
      <c r="DX62" s="74">
        <f t="shared" si="34"/>
        <v>52215</v>
      </c>
      <c r="EC62" s="50">
        <f t="shared" si="35"/>
        <v>0</v>
      </c>
    </row>
    <row r="63" spans="2:133" x14ac:dyDescent="0.2">
      <c r="F63" s="74">
        <f t="shared" si="37"/>
        <v>52412</v>
      </c>
      <c r="G63" s="74"/>
      <c r="H63" s="74">
        <f t="shared" si="38"/>
        <v>52397</v>
      </c>
      <c r="I63" s="50">
        <f>+SUM(P62:P63,X62:X63,AL62:AL63,AE62:AE63,AR62:AR63,AX62:AX63,BE62:BE63,BK62:BK63,BR62:BR63,BX62:BX63,CE62:CE63,CL62:CL63,CR62:CR63,CX62:CX63,DD62:DD63,DK62:DK63,DR62:DR63,DY62:DY63,)</f>
        <v>41557297</v>
      </c>
      <c r="J63" s="50">
        <f>+SUM(R62:R63,Z62:Z63,AG62:AG63,AN62:AN63,AT62:AT63,AZ62:AZ63,BG62:BG63,BM62:BM63,BT62:BT63,BZ62:BZ63,CG62:CG63,CN62:CN63,CT62:CT63,CZ62:CZ63,DF62:DF63,DM62:DM63,DT62:DT63,EA62:EA63,)</f>
        <v>72075556.25</v>
      </c>
      <c r="K63" s="50">
        <f>+SUM(S62:S63,AA62:AA63,AH62:AH63,BA62:BA63,BN62:BN63,CA62:CA63,CH62:CH63,DG62:DG63,DN62:DN63,DU62:DU63,EB62:EB63,)</f>
        <v>233607703</v>
      </c>
      <c r="L63" s="50"/>
      <c r="M63" s="50">
        <f>SUM(I63:L63)</f>
        <v>347240556.25</v>
      </c>
      <c r="O63" s="74">
        <f t="shared" si="2"/>
        <v>52397</v>
      </c>
      <c r="P63" s="50">
        <v>0</v>
      </c>
      <c r="R63" s="50">
        <v>4750125</v>
      </c>
      <c r="S63" s="50">
        <v>0</v>
      </c>
      <c r="T63" s="50"/>
      <c r="U63" s="50">
        <f t="shared" si="3"/>
        <v>4750125</v>
      </c>
      <c r="W63" s="74">
        <f t="shared" si="4"/>
        <v>52397</v>
      </c>
      <c r="X63" s="50">
        <v>0</v>
      </c>
      <c r="Z63" s="50">
        <v>665775</v>
      </c>
      <c r="AA63" s="50">
        <v>0</v>
      </c>
      <c r="AB63" s="50">
        <f t="shared" si="5"/>
        <v>665775</v>
      </c>
      <c r="AD63" s="74">
        <f t="shared" si="6"/>
        <v>52397</v>
      </c>
      <c r="AE63" s="50">
        <v>0</v>
      </c>
      <c r="AG63" s="50">
        <v>3425625</v>
      </c>
      <c r="AH63" s="50">
        <v>0</v>
      </c>
      <c r="AI63" s="50">
        <f t="shared" si="7"/>
        <v>3425625</v>
      </c>
      <c r="AK63" s="74">
        <f t="shared" si="8"/>
        <v>52397</v>
      </c>
      <c r="AL63" s="50">
        <v>0</v>
      </c>
      <c r="AN63" s="50">
        <v>895375</v>
      </c>
      <c r="AO63" s="50">
        <f t="shared" si="9"/>
        <v>895375</v>
      </c>
      <c r="AQ63" s="74">
        <f t="shared" si="10"/>
        <v>52397</v>
      </c>
      <c r="AU63" s="50">
        <f t="shared" si="11"/>
        <v>0</v>
      </c>
      <c r="AW63" s="74">
        <f t="shared" si="12"/>
        <v>52397</v>
      </c>
      <c r="AX63" s="50">
        <v>0</v>
      </c>
      <c r="AY63" s="94"/>
      <c r="AZ63" s="50">
        <v>3760000</v>
      </c>
      <c r="BA63" s="50">
        <v>0</v>
      </c>
      <c r="BB63" s="50">
        <f t="shared" si="39"/>
        <v>3760000</v>
      </c>
      <c r="BC63" s="56"/>
      <c r="BD63" s="74">
        <f t="shared" si="14"/>
        <v>52397</v>
      </c>
      <c r="BF63" s="76"/>
      <c r="BI63" s="56"/>
      <c r="BJ63" s="74">
        <f t="shared" si="15"/>
        <v>52397</v>
      </c>
      <c r="BK63" s="50">
        <v>36068329.5</v>
      </c>
      <c r="BL63" s="94">
        <v>6.2300000000000001E-2</v>
      </c>
      <c r="BM63" s="50">
        <v>18269725</v>
      </c>
      <c r="BN63" s="50">
        <v>231401670.5</v>
      </c>
      <c r="BO63" s="50">
        <f t="shared" si="16"/>
        <v>285739725</v>
      </c>
      <c r="BP63" s="56"/>
      <c r="BQ63" s="74">
        <f t="shared" si="17"/>
        <v>52397</v>
      </c>
      <c r="BR63" s="50"/>
      <c r="BS63" s="76"/>
      <c r="BT63" s="50">
        <v>4176700</v>
      </c>
      <c r="BU63" s="50">
        <f t="shared" si="18"/>
        <v>4176700</v>
      </c>
      <c r="BV63" s="56"/>
      <c r="BW63" s="74">
        <f t="shared" si="19"/>
        <v>52397</v>
      </c>
      <c r="BX63" s="50"/>
      <c r="BY63" s="76"/>
      <c r="BZ63" s="50"/>
      <c r="CA63" s="50"/>
      <c r="CB63" s="50">
        <f t="shared" si="20"/>
        <v>0</v>
      </c>
      <c r="CC63" s="50"/>
      <c r="CD63" s="74">
        <f t="shared" si="21"/>
        <v>52397</v>
      </c>
      <c r="CI63" s="50">
        <f t="shared" si="22"/>
        <v>0</v>
      </c>
      <c r="CJ63" s="74"/>
      <c r="CK63" s="74">
        <f t="shared" si="23"/>
        <v>52397</v>
      </c>
      <c r="CQ63" s="74">
        <f t="shared" si="24"/>
        <v>52397</v>
      </c>
      <c r="CU63" s="50">
        <f t="shared" si="25"/>
        <v>0</v>
      </c>
      <c r="CW63" s="74">
        <f t="shared" si="26"/>
        <v>52397</v>
      </c>
      <c r="DA63" s="50">
        <f t="shared" si="27"/>
        <v>0</v>
      </c>
      <c r="DC63" s="74">
        <f t="shared" si="28"/>
        <v>52397</v>
      </c>
      <c r="DH63" s="50">
        <f t="shared" si="29"/>
        <v>0</v>
      </c>
      <c r="DJ63" s="74">
        <f t="shared" si="30"/>
        <v>52397</v>
      </c>
      <c r="DO63" s="50">
        <f t="shared" si="31"/>
        <v>0</v>
      </c>
      <c r="DQ63" s="74">
        <f t="shared" si="32"/>
        <v>52397</v>
      </c>
      <c r="DV63" s="50">
        <f t="shared" si="33"/>
        <v>0</v>
      </c>
      <c r="DX63" s="74">
        <f t="shared" si="34"/>
        <v>52397</v>
      </c>
      <c r="EC63" s="50">
        <f t="shared" si="35"/>
        <v>0</v>
      </c>
    </row>
    <row r="64" spans="2:133" x14ac:dyDescent="0.2">
      <c r="F64" s="74">
        <f t="shared" si="37"/>
        <v>52596</v>
      </c>
      <c r="G64" s="74"/>
      <c r="H64" s="74">
        <f t="shared" si="38"/>
        <v>52580</v>
      </c>
      <c r="I64" s="50"/>
      <c r="O64" s="74">
        <f t="shared" si="2"/>
        <v>52580</v>
      </c>
      <c r="P64" s="50">
        <v>0</v>
      </c>
      <c r="R64" s="50">
        <v>4750125</v>
      </c>
      <c r="S64" s="50">
        <v>0</v>
      </c>
      <c r="T64" s="50"/>
      <c r="U64" s="50">
        <f t="shared" si="3"/>
        <v>4750125</v>
      </c>
      <c r="W64" s="74">
        <f t="shared" si="4"/>
        <v>52580</v>
      </c>
      <c r="X64" s="50">
        <v>2508537.6</v>
      </c>
      <c r="Y64" s="76">
        <v>4.9500000000000002E-2</v>
      </c>
      <c r="Z64" s="50">
        <v>665775</v>
      </c>
      <c r="AA64" s="50">
        <v>2351462.3999999999</v>
      </c>
      <c r="AB64" s="50">
        <f t="shared" si="5"/>
        <v>5525775.0494999997</v>
      </c>
      <c r="AD64" s="74">
        <f t="shared" si="6"/>
        <v>52580</v>
      </c>
      <c r="AE64" s="50">
        <v>0</v>
      </c>
      <c r="AG64" s="50">
        <v>3425625</v>
      </c>
      <c r="AH64" s="50">
        <v>0</v>
      </c>
      <c r="AI64" s="50">
        <f t="shared" si="7"/>
        <v>3425625</v>
      </c>
      <c r="AK64" s="74">
        <f t="shared" si="8"/>
        <v>52580</v>
      </c>
      <c r="AL64" s="50">
        <v>3225000</v>
      </c>
      <c r="AM64" s="76">
        <v>0.05</v>
      </c>
      <c r="AN64" s="50">
        <v>895375</v>
      </c>
      <c r="AO64" s="50">
        <f t="shared" si="9"/>
        <v>4120375.05</v>
      </c>
      <c r="AQ64" s="74">
        <f t="shared" si="10"/>
        <v>52580</v>
      </c>
      <c r="AU64" s="50">
        <f t="shared" si="11"/>
        <v>0</v>
      </c>
      <c r="AW64" s="74">
        <f t="shared" si="12"/>
        <v>52580</v>
      </c>
      <c r="AX64" s="50">
        <v>0</v>
      </c>
      <c r="AY64" s="94"/>
      <c r="AZ64" s="50">
        <v>3760000</v>
      </c>
      <c r="BA64" s="50">
        <v>0</v>
      </c>
      <c r="BB64" s="50">
        <f t="shared" si="39"/>
        <v>3760000</v>
      </c>
      <c r="BC64" s="56"/>
      <c r="BD64" s="74">
        <f t="shared" si="14"/>
        <v>52580</v>
      </c>
      <c r="BF64" s="76"/>
      <c r="BI64" s="56"/>
      <c r="BJ64" s="74">
        <f t="shared" si="15"/>
        <v>52580</v>
      </c>
      <c r="BK64" s="50">
        <v>0</v>
      </c>
      <c r="BL64" s="94"/>
      <c r="BM64" s="50">
        <v>18269725</v>
      </c>
      <c r="BN64" s="50">
        <v>0</v>
      </c>
      <c r="BO64" s="50">
        <f t="shared" si="16"/>
        <v>18269725</v>
      </c>
      <c r="BP64" s="56"/>
      <c r="BQ64" s="74">
        <f t="shared" si="17"/>
        <v>52580</v>
      </c>
      <c r="BR64" s="50"/>
      <c r="BS64" s="76"/>
      <c r="BT64" s="50">
        <v>4176700</v>
      </c>
      <c r="BU64" s="50">
        <f t="shared" si="18"/>
        <v>4176700</v>
      </c>
      <c r="BV64" s="56"/>
      <c r="BW64" s="74">
        <f t="shared" si="19"/>
        <v>52580</v>
      </c>
      <c r="BX64" s="50"/>
      <c r="BY64" s="76"/>
      <c r="BZ64" s="50"/>
      <c r="CA64" s="50"/>
      <c r="CB64" s="50">
        <f t="shared" si="20"/>
        <v>0</v>
      </c>
      <c r="CC64" s="50"/>
      <c r="CD64" s="74">
        <f t="shared" si="21"/>
        <v>52580</v>
      </c>
      <c r="CI64" s="50">
        <f t="shared" si="22"/>
        <v>0</v>
      </c>
      <c r="CJ64" s="74"/>
      <c r="CK64" s="74">
        <f t="shared" si="23"/>
        <v>52580</v>
      </c>
      <c r="CQ64" s="74">
        <f t="shared" si="24"/>
        <v>52580</v>
      </c>
      <c r="CU64" s="50">
        <f t="shared" si="25"/>
        <v>0</v>
      </c>
      <c r="CW64" s="74">
        <f t="shared" si="26"/>
        <v>52580</v>
      </c>
      <c r="DA64" s="50">
        <f t="shared" si="27"/>
        <v>0</v>
      </c>
      <c r="DC64" s="74">
        <f t="shared" si="28"/>
        <v>52580</v>
      </c>
      <c r="DH64" s="50">
        <f t="shared" si="29"/>
        <v>0</v>
      </c>
      <c r="DJ64" s="74">
        <f t="shared" si="30"/>
        <v>52580</v>
      </c>
      <c r="DO64" s="50">
        <f t="shared" si="31"/>
        <v>0</v>
      </c>
      <c r="DQ64" s="74">
        <f t="shared" si="32"/>
        <v>52580</v>
      </c>
      <c r="DV64" s="50">
        <f t="shared" si="33"/>
        <v>0</v>
      </c>
      <c r="DX64" s="74">
        <f t="shared" si="34"/>
        <v>52580</v>
      </c>
      <c r="EC64" s="50">
        <f t="shared" si="35"/>
        <v>0</v>
      </c>
    </row>
    <row r="65" spans="6:133" x14ac:dyDescent="0.2">
      <c r="F65" s="74">
        <f t="shared" si="37"/>
        <v>52778</v>
      </c>
      <c r="G65" s="74"/>
      <c r="H65" s="74">
        <f t="shared" si="38"/>
        <v>52763</v>
      </c>
      <c r="I65" s="50">
        <f>+SUM(P64:P65,X64:X65,AL64:AL65,AE64:AE65,AR64:AR65,AX64:AX65,BE64:BE65,BK64:BK65,BR64:BR65,BX64:BX65,CE64:CE65,CL64:CL65,CR64:CR65,CX64:CX65,DD64:DD65,DK64:DK65,DR64:DR65,DY64:DY65,)</f>
        <v>39434757.600000001</v>
      </c>
      <c r="J65" s="50">
        <f>+SUM(R64:R65,Z64:Z65,AG64:AG65,AN64:AN65,AT64:AT65,AZ64:AZ65,BG64:BG65,BM64:BM65,BT64:BT65,BZ64:BZ65,CG64:CG65,CN64:CN65,CT64:CT65,CZ64:CZ65,DF64:DF65,DM64:DM65,DT64:DT65,EA64:EA65,)</f>
        <v>71685740</v>
      </c>
      <c r="K65" s="50">
        <f>+SUM(S64:S65,AA64:AA65,AH64:AH65,BA64:BA65,BN64:BN65,CA64:CA65,CH64:CH65,DG64:DG65,DN64:DN65,DU64:DU65,EB64:EB65,)</f>
        <v>236120242.40000001</v>
      </c>
      <c r="L65" s="50"/>
      <c r="M65" s="50">
        <f>SUM(I65:L65)</f>
        <v>347240740</v>
      </c>
      <c r="O65" s="74">
        <f t="shared" si="2"/>
        <v>52763</v>
      </c>
      <c r="P65" s="50">
        <v>0</v>
      </c>
      <c r="R65" s="50">
        <v>4750125</v>
      </c>
      <c r="S65" s="50">
        <v>0</v>
      </c>
      <c r="T65" s="50"/>
      <c r="U65" s="50">
        <f t="shared" si="3"/>
        <v>4750125</v>
      </c>
      <c r="W65" s="74">
        <f t="shared" si="4"/>
        <v>52763</v>
      </c>
      <c r="X65" s="50">
        <v>0</v>
      </c>
      <c r="Z65" s="50">
        <v>545490</v>
      </c>
      <c r="AA65" s="50">
        <v>0</v>
      </c>
      <c r="AB65" s="50">
        <f t="shared" si="5"/>
        <v>545490</v>
      </c>
      <c r="AD65" s="74">
        <f t="shared" si="6"/>
        <v>52763</v>
      </c>
      <c r="AE65" s="50">
        <v>0</v>
      </c>
      <c r="AG65" s="50">
        <v>3425625</v>
      </c>
      <c r="AH65" s="50">
        <v>0</v>
      </c>
      <c r="AI65" s="50">
        <f t="shared" si="7"/>
        <v>3425625</v>
      </c>
      <c r="AK65" s="74">
        <f t="shared" si="8"/>
        <v>52763</v>
      </c>
      <c r="AL65" s="50">
        <v>0</v>
      </c>
      <c r="AN65" s="50">
        <v>814750</v>
      </c>
      <c r="AO65" s="50">
        <f t="shared" si="9"/>
        <v>814750</v>
      </c>
      <c r="AQ65" s="74">
        <f t="shared" si="10"/>
        <v>52763</v>
      </c>
      <c r="AU65" s="50">
        <f t="shared" si="11"/>
        <v>0</v>
      </c>
      <c r="AW65" s="74">
        <f t="shared" si="12"/>
        <v>52763</v>
      </c>
      <c r="AX65" s="50">
        <v>0</v>
      </c>
      <c r="AY65" s="94"/>
      <c r="AZ65" s="50">
        <v>3760000</v>
      </c>
      <c r="BA65" s="50">
        <v>0</v>
      </c>
      <c r="BB65" s="50">
        <f t="shared" si="39"/>
        <v>3760000</v>
      </c>
      <c r="BC65" s="56"/>
      <c r="BD65" s="74">
        <f t="shared" si="14"/>
        <v>52763</v>
      </c>
      <c r="BF65" s="76"/>
      <c r="BI65" s="56"/>
      <c r="BJ65" s="74">
        <f t="shared" si="15"/>
        <v>52763</v>
      </c>
      <c r="BK65" s="50">
        <v>33701220</v>
      </c>
      <c r="BL65" s="94">
        <v>6.25E-2</v>
      </c>
      <c r="BM65" s="50">
        <v>18269725</v>
      </c>
      <c r="BN65" s="50">
        <v>233768780</v>
      </c>
      <c r="BO65" s="50">
        <f t="shared" si="16"/>
        <v>285739725</v>
      </c>
      <c r="BP65" s="56"/>
      <c r="BQ65" s="74">
        <f t="shared" si="17"/>
        <v>52763</v>
      </c>
      <c r="BR65" s="50"/>
      <c r="BS65" s="76"/>
      <c r="BT65" s="50">
        <v>4176700</v>
      </c>
      <c r="BU65" s="50">
        <f t="shared" si="18"/>
        <v>4176700</v>
      </c>
      <c r="BV65" s="56"/>
      <c r="BW65" s="74">
        <f t="shared" si="19"/>
        <v>52763</v>
      </c>
      <c r="BX65" s="50"/>
      <c r="BY65" s="76"/>
      <c r="BZ65" s="50"/>
      <c r="CA65" s="50"/>
      <c r="CB65" s="50">
        <f t="shared" si="20"/>
        <v>0</v>
      </c>
      <c r="CC65" s="50"/>
      <c r="CD65" s="74">
        <f t="shared" si="21"/>
        <v>52763</v>
      </c>
      <c r="CI65" s="50">
        <f t="shared" si="22"/>
        <v>0</v>
      </c>
      <c r="CJ65" s="74"/>
      <c r="CK65" s="74">
        <f t="shared" si="23"/>
        <v>52763</v>
      </c>
      <c r="CQ65" s="74">
        <f t="shared" si="24"/>
        <v>52763</v>
      </c>
      <c r="CU65" s="50">
        <f t="shared" si="25"/>
        <v>0</v>
      </c>
      <c r="CW65" s="74">
        <f t="shared" si="26"/>
        <v>52763</v>
      </c>
      <c r="DA65" s="50">
        <f t="shared" si="27"/>
        <v>0</v>
      </c>
      <c r="DC65" s="74">
        <f t="shared" si="28"/>
        <v>52763</v>
      </c>
      <c r="DH65" s="50">
        <f t="shared" si="29"/>
        <v>0</v>
      </c>
      <c r="DJ65" s="74">
        <f t="shared" si="30"/>
        <v>52763</v>
      </c>
      <c r="DO65" s="50">
        <f t="shared" si="31"/>
        <v>0</v>
      </c>
      <c r="DQ65" s="74">
        <f t="shared" si="32"/>
        <v>52763</v>
      </c>
      <c r="DV65" s="50">
        <f t="shared" si="33"/>
        <v>0</v>
      </c>
      <c r="DX65" s="74">
        <f t="shared" si="34"/>
        <v>52763</v>
      </c>
      <c r="EC65" s="50">
        <f t="shared" si="35"/>
        <v>0</v>
      </c>
    </row>
    <row r="66" spans="6:133" x14ac:dyDescent="0.2">
      <c r="F66" s="74">
        <f t="shared" si="37"/>
        <v>52962</v>
      </c>
      <c r="G66" s="74"/>
      <c r="H66" s="74">
        <f t="shared" si="38"/>
        <v>52946</v>
      </c>
      <c r="I66" s="50"/>
      <c r="O66" s="74">
        <f t="shared" si="2"/>
        <v>52946</v>
      </c>
      <c r="P66" s="50">
        <v>0</v>
      </c>
      <c r="R66" s="50">
        <v>4750125</v>
      </c>
      <c r="S66" s="50">
        <v>0</v>
      </c>
      <c r="T66" s="50"/>
      <c r="U66" s="50">
        <f t="shared" si="3"/>
        <v>4750125</v>
      </c>
      <c r="W66" s="74">
        <f t="shared" si="4"/>
        <v>52946</v>
      </c>
      <c r="X66" s="50">
        <v>2637577.6</v>
      </c>
      <c r="Y66" s="76">
        <v>4.9500000000000002E-2</v>
      </c>
      <c r="Z66" s="50">
        <v>545490</v>
      </c>
      <c r="AA66" s="50">
        <v>2472422.3999999999</v>
      </c>
      <c r="AB66" s="50">
        <f t="shared" si="5"/>
        <v>5655490.0494999997</v>
      </c>
      <c r="AD66" s="74">
        <f t="shared" si="6"/>
        <v>52946</v>
      </c>
      <c r="AE66" s="50">
        <v>0</v>
      </c>
      <c r="AG66" s="50">
        <v>3425625</v>
      </c>
      <c r="AH66" s="50">
        <v>0</v>
      </c>
      <c r="AI66" s="50">
        <f t="shared" si="7"/>
        <v>3425625</v>
      </c>
      <c r="AK66" s="74">
        <f t="shared" si="8"/>
        <v>52946</v>
      </c>
      <c r="AL66" s="50">
        <v>3395000</v>
      </c>
      <c r="AM66" s="76">
        <v>0.05</v>
      </c>
      <c r="AN66" s="50">
        <v>814750</v>
      </c>
      <c r="AO66" s="50">
        <f t="shared" si="9"/>
        <v>4209750.05</v>
      </c>
      <c r="AQ66" s="74">
        <f t="shared" si="10"/>
        <v>52946</v>
      </c>
      <c r="AU66" s="50">
        <f t="shared" si="11"/>
        <v>0</v>
      </c>
      <c r="AW66" s="74">
        <f t="shared" si="12"/>
        <v>52946</v>
      </c>
      <c r="AX66" s="50">
        <v>0</v>
      </c>
      <c r="AY66" s="94"/>
      <c r="AZ66" s="50">
        <v>3760000</v>
      </c>
      <c r="BA66" s="50">
        <v>0</v>
      </c>
      <c r="BB66" s="50">
        <f t="shared" si="39"/>
        <v>3760000</v>
      </c>
      <c r="BC66" s="56"/>
      <c r="BD66" s="74">
        <f t="shared" si="14"/>
        <v>52946</v>
      </c>
      <c r="BF66" s="76"/>
      <c r="BI66" s="56"/>
      <c r="BJ66" s="74">
        <f t="shared" si="15"/>
        <v>52946</v>
      </c>
      <c r="BK66" s="50">
        <v>0</v>
      </c>
      <c r="BL66" s="94"/>
      <c r="BM66" s="50">
        <v>18269725</v>
      </c>
      <c r="BN66" s="50">
        <v>0</v>
      </c>
      <c r="BO66" s="50">
        <f t="shared" si="16"/>
        <v>18269725</v>
      </c>
      <c r="BP66" s="56"/>
      <c r="BQ66" s="74">
        <f t="shared" si="17"/>
        <v>52946</v>
      </c>
      <c r="BR66" s="50"/>
      <c r="BS66" s="76"/>
      <c r="BT66" s="50">
        <v>4176700</v>
      </c>
      <c r="BU66" s="50">
        <f t="shared" si="18"/>
        <v>4176700</v>
      </c>
      <c r="BV66" s="56"/>
      <c r="BW66" s="74">
        <f t="shared" si="19"/>
        <v>52946</v>
      </c>
      <c r="BX66" s="50"/>
      <c r="BY66" s="76"/>
      <c r="BZ66" s="50"/>
      <c r="CA66" s="50"/>
      <c r="CB66" s="50">
        <f t="shared" si="20"/>
        <v>0</v>
      </c>
      <c r="CC66" s="50"/>
      <c r="CD66" s="74">
        <f t="shared" si="21"/>
        <v>52946</v>
      </c>
      <c r="CI66" s="50">
        <f t="shared" si="22"/>
        <v>0</v>
      </c>
      <c r="CJ66" s="74"/>
      <c r="CK66" s="74">
        <f t="shared" si="23"/>
        <v>52946</v>
      </c>
      <c r="CQ66" s="74">
        <f t="shared" si="24"/>
        <v>52946</v>
      </c>
      <c r="CU66" s="50">
        <f t="shared" si="25"/>
        <v>0</v>
      </c>
      <c r="CW66" s="74">
        <f t="shared" si="26"/>
        <v>52946</v>
      </c>
      <c r="DA66" s="50">
        <f t="shared" si="27"/>
        <v>0</v>
      </c>
      <c r="DC66" s="74">
        <f t="shared" si="28"/>
        <v>52946</v>
      </c>
      <c r="DH66" s="50">
        <f t="shared" si="29"/>
        <v>0</v>
      </c>
      <c r="DJ66" s="74">
        <f t="shared" si="30"/>
        <v>52946</v>
      </c>
      <c r="DO66" s="50">
        <f t="shared" si="31"/>
        <v>0</v>
      </c>
      <c r="DQ66" s="74">
        <f t="shared" si="32"/>
        <v>52946</v>
      </c>
      <c r="DV66" s="50">
        <f t="shared" si="33"/>
        <v>0</v>
      </c>
      <c r="DX66" s="74">
        <f t="shared" si="34"/>
        <v>52946</v>
      </c>
      <c r="EC66" s="50">
        <f t="shared" si="35"/>
        <v>0</v>
      </c>
    </row>
    <row r="67" spans="6:133" x14ac:dyDescent="0.2">
      <c r="F67" s="74">
        <f t="shared" si="37"/>
        <v>53143</v>
      </c>
      <c r="G67" s="74"/>
      <c r="H67" s="74">
        <f t="shared" si="38"/>
        <v>53128</v>
      </c>
      <c r="I67" s="50">
        <f>+SUM(P66:P67,X66:X67,AL66:AL67,AE66:AE67,AR66:AR67,AX66:AX67,BE66:BE67,BK66:BK67,BR66:BR67,BX66:BX67,CE66:CE67,CL66:CL67,CR66:CR67,CX66:CX67,DD66:DD67,DK66:DK67,DR66:DR67,DY66:DY67,)</f>
        <v>37721830.799999997</v>
      </c>
      <c r="J67" s="50">
        <f>+SUM(R66:R67,Z66:Z67,AG66:AG67,AN66:AN67,AT66:AT67,AZ66:AZ67,BG66:BG67,BM66:BM67,BT66:BT67,BZ66:BZ67,CG66:CG67,CN66:CN67,CT66:CT67,CZ66:CZ67,DF66:DF67,DM66:DM67,DT66:DT67,EA66:EA67,)</f>
        <v>71273482.5</v>
      </c>
      <c r="K67" s="50">
        <f>+SUM(S66:S67,AA66:AA67,AH66:AH67,BA66:BA67,BN66:BN67,CA66:CA67,CH66:CH67,DG66:DG67,DN66:DN67,DU66:DU67,EB66:EB67,)</f>
        <v>238248169.20000002</v>
      </c>
      <c r="L67" s="50"/>
      <c r="M67" s="50">
        <f>SUM(I67:L67)</f>
        <v>347243482.5</v>
      </c>
      <c r="O67" s="74">
        <f t="shared" si="2"/>
        <v>53128</v>
      </c>
      <c r="P67" s="50">
        <v>0</v>
      </c>
      <c r="R67" s="50">
        <v>4750125</v>
      </c>
      <c r="S67" s="50">
        <v>0</v>
      </c>
      <c r="T67" s="50"/>
      <c r="U67" s="50">
        <f t="shared" si="3"/>
        <v>4750125</v>
      </c>
      <c r="W67" s="74">
        <f t="shared" si="4"/>
        <v>53128</v>
      </c>
      <c r="X67" s="50">
        <v>0</v>
      </c>
      <c r="Z67" s="50">
        <v>419017.5</v>
      </c>
      <c r="AA67" s="50">
        <v>0</v>
      </c>
      <c r="AB67" s="50">
        <f t="shared" si="5"/>
        <v>419017.5</v>
      </c>
      <c r="AD67" s="74">
        <f t="shared" si="6"/>
        <v>53128</v>
      </c>
      <c r="AE67" s="50">
        <v>0</v>
      </c>
      <c r="AG67" s="50">
        <v>3425625</v>
      </c>
      <c r="AH67" s="50">
        <v>0</v>
      </c>
      <c r="AI67" s="50">
        <f t="shared" si="7"/>
        <v>3425625</v>
      </c>
      <c r="AK67" s="74">
        <f t="shared" si="8"/>
        <v>53128</v>
      </c>
      <c r="AL67" s="50">
        <v>0</v>
      </c>
      <c r="AN67" s="50">
        <v>729875</v>
      </c>
      <c r="AO67" s="50">
        <f t="shared" si="9"/>
        <v>729875</v>
      </c>
      <c r="AQ67" s="74">
        <f t="shared" si="10"/>
        <v>53128</v>
      </c>
      <c r="AU67" s="50">
        <f t="shared" si="11"/>
        <v>0</v>
      </c>
      <c r="AW67" s="74">
        <f t="shared" si="12"/>
        <v>53128</v>
      </c>
      <c r="AX67" s="50">
        <v>0</v>
      </c>
      <c r="AY67" s="94"/>
      <c r="AZ67" s="50">
        <v>3760000</v>
      </c>
      <c r="BA67" s="50">
        <v>0</v>
      </c>
      <c r="BB67" s="50">
        <f t="shared" si="39"/>
        <v>3760000</v>
      </c>
      <c r="BC67" s="56"/>
      <c r="BD67" s="74">
        <f t="shared" si="14"/>
        <v>53128</v>
      </c>
      <c r="BF67" s="76"/>
      <c r="BI67" s="56"/>
      <c r="BJ67" s="74">
        <f t="shared" si="15"/>
        <v>53128</v>
      </c>
      <c r="BK67" s="50">
        <v>31689253.199999999</v>
      </c>
      <c r="BL67" s="94">
        <v>6.25E-2</v>
      </c>
      <c r="BM67" s="50">
        <v>18269725</v>
      </c>
      <c r="BN67" s="50">
        <v>235775746.80000001</v>
      </c>
      <c r="BO67" s="50">
        <f t="shared" si="16"/>
        <v>285734725</v>
      </c>
      <c r="BP67" s="56"/>
      <c r="BQ67" s="74">
        <f t="shared" si="17"/>
        <v>53128</v>
      </c>
      <c r="BR67" s="50"/>
      <c r="BS67" s="76"/>
      <c r="BT67" s="50">
        <v>4176700</v>
      </c>
      <c r="BU67" s="50">
        <f t="shared" si="18"/>
        <v>4176700</v>
      </c>
      <c r="BV67" s="56"/>
      <c r="BW67" s="74">
        <f t="shared" si="19"/>
        <v>53128</v>
      </c>
      <c r="BX67" s="50"/>
      <c r="BY67" s="76"/>
      <c r="BZ67" s="50"/>
      <c r="CA67" s="50"/>
      <c r="CB67" s="50">
        <f t="shared" si="20"/>
        <v>0</v>
      </c>
      <c r="CC67" s="50"/>
      <c r="CD67" s="74">
        <f t="shared" si="21"/>
        <v>53128</v>
      </c>
      <c r="CI67" s="50">
        <f t="shared" si="22"/>
        <v>0</v>
      </c>
      <c r="CJ67" s="74"/>
      <c r="CK67" s="74">
        <f t="shared" si="23"/>
        <v>53128</v>
      </c>
      <c r="CQ67" s="74">
        <f t="shared" si="24"/>
        <v>53128</v>
      </c>
      <c r="CU67" s="50">
        <f t="shared" si="25"/>
        <v>0</v>
      </c>
      <c r="CW67" s="74">
        <f t="shared" si="26"/>
        <v>53128</v>
      </c>
      <c r="DA67" s="50">
        <f t="shared" si="27"/>
        <v>0</v>
      </c>
      <c r="DC67" s="74">
        <f t="shared" si="28"/>
        <v>53128</v>
      </c>
      <c r="DH67" s="50">
        <f t="shared" si="29"/>
        <v>0</v>
      </c>
      <c r="DJ67" s="74">
        <f t="shared" si="30"/>
        <v>53128</v>
      </c>
      <c r="DO67" s="50">
        <f t="shared" si="31"/>
        <v>0</v>
      </c>
      <c r="DQ67" s="74">
        <f t="shared" si="32"/>
        <v>53128</v>
      </c>
      <c r="DV67" s="50">
        <f t="shared" si="33"/>
        <v>0</v>
      </c>
      <c r="DX67" s="74">
        <f t="shared" si="34"/>
        <v>53128</v>
      </c>
      <c r="EC67" s="50">
        <f t="shared" si="35"/>
        <v>0</v>
      </c>
    </row>
    <row r="68" spans="6:133" x14ac:dyDescent="0.2">
      <c r="F68" s="74">
        <f t="shared" si="37"/>
        <v>53327</v>
      </c>
      <c r="G68" s="74"/>
      <c r="H68" s="74">
        <f t="shared" si="38"/>
        <v>53311</v>
      </c>
      <c r="I68" s="50"/>
      <c r="O68" s="74">
        <f t="shared" si="2"/>
        <v>53311</v>
      </c>
      <c r="P68" s="50">
        <v>0</v>
      </c>
      <c r="R68" s="50">
        <v>4750125</v>
      </c>
      <c r="S68" s="50">
        <v>0</v>
      </c>
      <c r="T68" s="50"/>
      <c r="U68" s="50">
        <f t="shared" si="3"/>
        <v>4750125</v>
      </c>
      <c r="W68" s="74">
        <f t="shared" si="4"/>
        <v>53311</v>
      </c>
      <c r="X68" s="50">
        <v>2769198.4</v>
      </c>
      <c r="Y68" s="76">
        <v>4.9500000000000002E-2</v>
      </c>
      <c r="Z68" s="50">
        <v>419017.5</v>
      </c>
      <c r="AA68" s="50">
        <v>2595801.6</v>
      </c>
      <c r="AB68" s="50">
        <f t="shared" si="5"/>
        <v>5784017.5494999997</v>
      </c>
      <c r="AD68" s="74">
        <f t="shared" si="6"/>
        <v>53311</v>
      </c>
      <c r="AE68" s="50">
        <v>0</v>
      </c>
      <c r="AG68" s="50">
        <v>3425625</v>
      </c>
      <c r="AH68" s="50">
        <v>0</v>
      </c>
      <c r="AI68" s="50">
        <f t="shared" si="7"/>
        <v>3425625</v>
      </c>
      <c r="AK68" s="74">
        <f t="shared" si="8"/>
        <v>53311</v>
      </c>
      <c r="AL68" s="50">
        <v>3565000</v>
      </c>
      <c r="AM68" s="76">
        <v>0.05</v>
      </c>
      <c r="AN68" s="50">
        <v>729875</v>
      </c>
      <c r="AO68" s="50">
        <f t="shared" si="9"/>
        <v>4294875.05</v>
      </c>
      <c r="AQ68" s="74">
        <f t="shared" si="10"/>
        <v>53311</v>
      </c>
      <c r="AU68" s="50">
        <f t="shared" si="11"/>
        <v>0</v>
      </c>
      <c r="AW68" s="74">
        <f t="shared" si="12"/>
        <v>53311</v>
      </c>
      <c r="AX68" s="50">
        <v>0</v>
      </c>
      <c r="AY68" s="94"/>
      <c r="AZ68" s="50">
        <v>3760000</v>
      </c>
      <c r="BA68" s="50">
        <v>0</v>
      </c>
      <c r="BB68" s="50">
        <f t="shared" si="39"/>
        <v>3760000</v>
      </c>
      <c r="BC68" s="56"/>
      <c r="BD68" s="74">
        <f t="shared" si="14"/>
        <v>53311</v>
      </c>
      <c r="BF68" s="76"/>
      <c r="BI68" s="56"/>
      <c r="BJ68" s="74">
        <f t="shared" si="15"/>
        <v>53311</v>
      </c>
      <c r="BK68" s="50">
        <v>0</v>
      </c>
      <c r="BL68" s="94"/>
      <c r="BM68" s="50">
        <v>18269725</v>
      </c>
      <c r="BN68" s="50">
        <v>0</v>
      </c>
      <c r="BO68" s="50">
        <f t="shared" si="16"/>
        <v>18269725</v>
      </c>
      <c r="BP68" s="56"/>
      <c r="BQ68" s="74">
        <f t="shared" si="17"/>
        <v>53311</v>
      </c>
      <c r="BR68" s="50"/>
      <c r="BS68" s="76"/>
      <c r="BT68" s="50">
        <v>4176700</v>
      </c>
      <c r="BU68" s="50">
        <f t="shared" si="18"/>
        <v>4176700</v>
      </c>
      <c r="BV68" s="56"/>
      <c r="BW68" s="74">
        <f t="shared" si="19"/>
        <v>53311</v>
      </c>
      <c r="BX68" s="50"/>
      <c r="BY68" s="76"/>
      <c r="BZ68" s="50"/>
      <c r="CA68" s="50"/>
      <c r="CB68" s="50">
        <f t="shared" si="20"/>
        <v>0</v>
      </c>
      <c r="CC68" s="50"/>
      <c r="CD68" s="74">
        <f t="shared" si="21"/>
        <v>53311</v>
      </c>
      <c r="CI68" s="50">
        <f t="shared" si="22"/>
        <v>0</v>
      </c>
      <c r="CJ68" s="74"/>
      <c r="CK68" s="74">
        <f t="shared" si="23"/>
        <v>53311</v>
      </c>
      <c r="CQ68" s="74">
        <f t="shared" si="24"/>
        <v>53311</v>
      </c>
      <c r="CU68" s="50">
        <f t="shared" si="25"/>
        <v>0</v>
      </c>
      <c r="CW68" s="74">
        <f t="shared" si="26"/>
        <v>53311</v>
      </c>
      <c r="DA68" s="50">
        <f t="shared" si="27"/>
        <v>0</v>
      </c>
      <c r="DC68" s="74">
        <f t="shared" si="28"/>
        <v>53311</v>
      </c>
      <c r="DH68" s="50">
        <f t="shared" si="29"/>
        <v>0</v>
      </c>
      <c r="DJ68" s="74">
        <f t="shared" si="30"/>
        <v>53311</v>
      </c>
      <c r="DO68" s="50">
        <f t="shared" si="31"/>
        <v>0</v>
      </c>
      <c r="DQ68" s="74">
        <f t="shared" si="32"/>
        <v>53311</v>
      </c>
      <c r="DV68" s="50">
        <f t="shared" si="33"/>
        <v>0</v>
      </c>
      <c r="DX68" s="74">
        <f t="shared" si="34"/>
        <v>53311</v>
      </c>
      <c r="EC68" s="50">
        <f t="shared" si="35"/>
        <v>0</v>
      </c>
    </row>
    <row r="69" spans="6:133" x14ac:dyDescent="0.2">
      <c r="F69" s="74">
        <f t="shared" si="37"/>
        <v>53508</v>
      </c>
      <c r="G69" s="74"/>
      <c r="H69" s="74">
        <f t="shared" si="38"/>
        <v>53493</v>
      </c>
      <c r="I69" s="50">
        <f>+SUM(P68:P69,X68:X69,AL68:AL69,AE68:AE69,AR68:AR69,AX68:AX69,BE68:BE69,BK68:BK69,BR68:BR69,BX68:BX69,CE68:CE69,CL68:CL69,CR68:CR69,CX68:CX69,DD68:DD69,DK68:DK69,DR68:DR69,DY68:DY69,)</f>
        <v>36133031.100000001</v>
      </c>
      <c r="J69" s="50">
        <f>+SUM(R68:R69,Z68:Z69,AG68:AG69,AN68:AN69,AT68:AT69,AZ68:AZ69,BG68:BG69,BM68:BM69,BT68:BT69,BZ68:BZ69,CG68:CG69,CN68:CN69,CT68:CT69,CZ68:CZ69,DF68:DF69,DM68:DM69,DT68:DT69,EA68:EA69,)</f>
        <v>70840226.25</v>
      </c>
      <c r="K69" s="50">
        <f>+SUM(S68:S69,AA68:AA69,AH68:AH69,BA68:BA69,BN68:BN69,CA68:CA69,CH68:CH69,DG68:DG69,DN68:DN69,DU68:DU69,EB68:EB69,)</f>
        <v>240266968.90000001</v>
      </c>
      <c r="L69" s="50"/>
      <c r="M69" s="50">
        <f>SUM(I69:L69)</f>
        <v>347240226.25</v>
      </c>
      <c r="O69" s="74">
        <f t="shared" si="2"/>
        <v>53493</v>
      </c>
      <c r="P69" s="50">
        <v>0</v>
      </c>
      <c r="R69" s="50">
        <v>4750125</v>
      </c>
      <c r="S69" s="50">
        <v>0</v>
      </c>
      <c r="T69" s="50"/>
      <c r="U69" s="50">
        <f t="shared" si="3"/>
        <v>4750125</v>
      </c>
      <c r="W69" s="74">
        <f t="shared" si="4"/>
        <v>53493</v>
      </c>
      <c r="X69" s="50">
        <v>0</v>
      </c>
      <c r="Z69" s="50">
        <v>286233.75</v>
      </c>
      <c r="AA69" s="50">
        <v>0</v>
      </c>
      <c r="AB69" s="50">
        <f t="shared" si="5"/>
        <v>286233.75</v>
      </c>
      <c r="AD69" s="74">
        <f t="shared" si="6"/>
        <v>53493</v>
      </c>
      <c r="AE69" s="50">
        <v>0</v>
      </c>
      <c r="AG69" s="50">
        <v>3425625</v>
      </c>
      <c r="AH69" s="50">
        <v>0</v>
      </c>
      <c r="AI69" s="50">
        <f t="shared" si="7"/>
        <v>3425625</v>
      </c>
      <c r="AK69" s="74">
        <f t="shared" si="8"/>
        <v>53493</v>
      </c>
      <c r="AL69" s="50">
        <v>0</v>
      </c>
      <c r="AN69" s="50">
        <v>640750</v>
      </c>
      <c r="AO69" s="50">
        <f t="shared" si="9"/>
        <v>640750</v>
      </c>
      <c r="AQ69" s="74">
        <f t="shared" si="10"/>
        <v>53493</v>
      </c>
      <c r="AU69" s="50">
        <f t="shared" si="11"/>
        <v>0</v>
      </c>
      <c r="AW69" s="74">
        <f t="shared" si="12"/>
        <v>53493</v>
      </c>
      <c r="AX69" s="50">
        <v>0</v>
      </c>
      <c r="AY69" s="94"/>
      <c r="AZ69" s="50">
        <v>3760000</v>
      </c>
      <c r="BA69" s="50">
        <v>0</v>
      </c>
      <c r="BB69" s="50">
        <f t="shared" si="39"/>
        <v>3760000</v>
      </c>
      <c r="BC69" s="56"/>
      <c r="BD69" s="74">
        <f t="shared" si="14"/>
        <v>53493</v>
      </c>
      <c r="BF69" s="76"/>
      <c r="BI69" s="56"/>
      <c r="BJ69" s="74">
        <f t="shared" si="15"/>
        <v>53493</v>
      </c>
      <c r="BK69" s="50">
        <v>29798832.699999999</v>
      </c>
      <c r="BL69" s="94">
        <v>6.25E-2</v>
      </c>
      <c r="BM69" s="50">
        <v>18269725</v>
      </c>
      <c r="BN69" s="50">
        <v>237671167.30000001</v>
      </c>
      <c r="BO69" s="50">
        <f t="shared" si="16"/>
        <v>285739725</v>
      </c>
      <c r="BP69" s="56"/>
      <c r="BQ69" s="74">
        <f t="shared" si="17"/>
        <v>53493</v>
      </c>
      <c r="BR69" s="50"/>
      <c r="BS69" s="76"/>
      <c r="BT69" s="50">
        <v>4176700</v>
      </c>
      <c r="BU69" s="50">
        <f t="shared" si="18"/>
        <v>4176700</v>
      </c>
      <c r="BV69" s="56"/>
      <c r="BW69" s="74">
        <f t="shared" si="19"/>
        <v>53493</v>
      </c>
      <c r="BX69" s="50"/>
      <c r="BY69" s="76"/>
      <c r="BZ69" s="50"/>
      <c r="CA69" s="50"/>
      <c r="CB69" s="50">
        <f t="shared" si="20"/>
        <v>0</v>
      </c>
      <c r="CC69" s="50"/>
      <c r="CD69" s="74">
        <f t="shared" si="21"/>
        <v>53493</v>
      </c>
      <c r="CI69" s="50">
        <f t="shared" si="22"/>
        <v>0</v>
      </c>
      <c r="CJ69" s="74"/>
      <c r="CK69" s="74">
        <f t="shared" si="23"/>
        <v>53493</v>
      </c>
      <c r="CQ69" s="74">
        <f t="shared" si="24"/>
        <v>53493</v>
      </c>
      <c r="CU69" s="50">
        <f t="shared" si="25"/>
        <v>0</v>
      </c>
      <c r="CW69" s="74">
        <f t="shared" si="26"/>
        <v>53493</v>
      </c>
      <c r="DA69" s="50">
        <f t="shared" si="27"/>
        <v>0</v>
      </c>
      <c r="DC69" s="74">
        <f t="shared" si="28"/>
        <v>53493</v>
      </c>
      <c r="DH69" s="50">
        <f t="shared" si="29"/>
        <v>0</v>
      </c>
      <c r="DJ69" s="74">
        <f t="shared" si="30"/>
        <v>53493</v>
      </c>
      <c r="DO69" s="50">
        <f t="shared" si="31"/>
        <v>0</v>
      </c>
      <c r="DQ69" s="74">
        <f t="shared" si="32"/>
        <v>53493</v>
      </c>
      <c r="DV69" s="50">
        <f t="shared" si="33"/>
        <v>0</v>
      </c>
      <c r="DX69" s="74">
        <f t="shared" si="34"/>
        <v>53493</v>
      </c>
      <c r="EC69" s="50">
        <f t="shared" si="35"/>
        <v>0</v>
      </c>
    </row>
    <row r="70" spans="6:133" x14ac:dyDescent="0.2">
      <c r="F70" s="74">
        <f t="shared" si="37"/>
        <v>53692</v>
      </c>
      <c r="G70" s="74"/>
      <c r="H70" s="74">
        <f t="shared" si="38"/>
        <v>53676</v>
      </c>
      <c r="I70" s="50"/>
      <c r="O70" s="74">
        <f t="shared" si="2"/>
        <v>53676</v>
      </c>
      <c r="P70" s="50">
        <v>0</v>
      </c>
      <c r="R70" s="50">
        <v>4750125</v>
      </c>
      <c r="S70" s="50">
        <v>0</v>
      </c>
      <c r="T70" s="50"/>
      <c r="U70" s="50">
        <f t="shared" si="3"/>
        <v>4750125</v>
      </c>
      <c r="W70" s="74">
        <f t="shared" si="4"/>
        <v>53676</v>
      </c>
      <c r="X70" s="50">
        <v>2911142.4</v>
      </c>
      <c r="Y70" s="76">
        <v>4.9500000000000002E-2</v>
      </c>
      <c r="Z70" s="50">
        <v>286233.75</v>
      </c>
      <c r="AA70" s="50">
        <v>2728857.6000000001</v>
      </c>
      <c r="AB70" s="50">
        <f t="shared" si="5"/>
        <v>5926233.7994999997</v>
      </c>
      <c r="AD70" s="74">
        <f t="shared" si="6"/>
        <v>53676</v>
      </c>
      <c r="AE70" s="50">
        <v>0</v>
      </c>
      <c r="AG70" s="50">
        <v>3425625</v>
      </c>
      <c r="AH70" s="50">
        <v>0</v>
      </c>
      <c r="AI70" s="50">
        <f t="shared" si="7"/>
        <v>3425625</v>
      </c>
      <c r="AK70" s="74">
        <f t="shared" si="8"/>
        <v>53676</v>
      </c>
      <c r="AL70" s="50">
        <v>3750000</v>
      </c>
      <c r="AM70" s="76">
        <v>0.05</v>
      </c>
      <c r="AN70" s="50">
        <v>640750</v>
      </c>
      <c r="AO70" s="50">
        <f t="shared" si="9"/>
        <v>4390750.05</v>
      </c>
      <c r="AQ70" s="74">
        <f t="shared" si="10"/>
        <v>53676</v>
      </c>
      <c r="AU70" s="50">
        <f t="shared" si="11"/>
        <v>0</v>
      </c>
      <c r="AW70" s="74">
        <f t="shared" si="12"/>
        <v>53676</v>
      </c>
      <c r="AX70" s="50">
        <v>0</v>
      </c>
      <c r="AY70" s="94"/>
      <c r="AZ70" s="50">
        <v>3760000</v>
      </c>
      <c r="BA70" s="50">
        <v>0</v>
      </c>
      <c r="BB70" s="50">
        <f t="shared" si="39"/>
        <v>3760000</v>
      </c>
      <c r="BC70" s="56"/>
      <c r="BD70" s="74">
        <f t="shared" si="14"/>
        <v>53676</v>
      </c>
      <c r="BF70" s="76"/>
      <c r="BI70" s="56"/>
      <c r="BJ70" s="74">
        <f t="shared" si="15"/>
        <v>53676</v>
      </c>
      <c r="BK70" s="50">
        <v>27285000</v>
      </c>
      <c r="BL70" s="94" t="s">
        <v>116</v>
      </c>
      <c r="BM70" s="50">
        <v>18269725</v>
      </c>
      <c r="BN70" s="50">
        <v>0</v>
      </c>
      <c r="BO70" s="50">
        <f t="shared" si="16"/>
        <v>45554725</v>
      </c>
      <c r="BP70" s="56"/>
      <c r="BQ70" s="74">
        <f t="shared" si="17"/>
        <v>53676</v>
      </c>
      <c r="BR70" s="50"/>
      <c r="BS70" s="76"/>
      <c r="BT70" s="50">
        <v>4176700</v>
      </c>
      <c r="BU70" s="50">
        <f t="shared" si="18"/>
        <v>4176700</v>
      </c>
      <c r="BV70" s="56"/>
      <c r="BW70" s="74">
        <f t="shared" si="19"/>
        <v>53676</v>
      </c>
      <c r="BX70" s="50"/>
      <c r="BY70" s="76"/>
      <c r="BZ70" s="50"/>
      <c r="CA70" s="50"/>
      <c r="CB70" s="50">
        <f t="shared" si="20"/>
        <v>0</v>
      </c>
      <c r="CC70" s="50"/>
      <c r="CD70" s="74">
        <f t="shared" si="21"/>
        <v>53676</v>
      </c>
      <c r="CE70" s="50"/>
      <c r="CG70" s="50"/>
      <c r="CH70" s="50"/>
      <c r="CI70" s="50">
        <f t="shared" si="22"/>
        <v>0</v>
      </c>
      <c r="CJ70" s="74"/>
      <c r="CK70" s="74">
        <f t="shared" si="23"/>
        <v>53676</v>
      </c>
      <c r="CP70" s="56"/>
      <c r="CQ70" s="74">
        <f t="shared" si="24"/>
        <v>53676</v>
      </c>
      <c r="CU70" s="50">
        <f t="shared" si="25"/>
        <v>0</v>
      </c>
      <c r="CV70" s="56"/>
      <c r="CW70" s="74">
        <f t="shared" si="26"/>
        <v>53676</v>
      </c>
      <c r="DA70" s="50">
        <f t="shared" si="27"/>
        <v>0</v>
      </c>
      <c r="DB70" s="56"/>
      <c r="DC70" s="74">
        <f t="shared" si="28"/>
        <v>53676</v>
      </c>
      <c r="DH70" s="50">
        <f t="shared" si="29"/>
        <v>0</v>
      </c>
      <c r="DI70" s="56"/>
      <c r="DJ70" s="74">
        <f t="shared" si="30"/>
        <v>53676</v>
      </c>
      <c r="DO70" s="50">
        <f t="shared" si="31"/>
        <v>0</v>
      </c>
      <c r="DP70" s="56"/>
      <c r="DQ70" s="74">
        <f t="shared" si="32"/>
        <v>53676</v>
      </c>
      <c r="DV70" s="50">
        <f t="shared" si="33"/>
        <v>0</v>
      </c>
      <c r="DW70" s="56"/>
      <c r="DX70" s="74">
        <f t="shared" si="34"/>
        <v>53676</v>
      </c>
      <c r="EC70" s="50">
        <f t="shared" si="35"/>
        <v>0</v>
      </c>
    </row>
    <row r="71" spans="6:133" x14ac:dyDescent="0.2">
      <c r="F71" s="74">
        <f t="shared" si="37"/>
        <v>53873</v>
      </c>
      <c r="G71" s="74"/>
      <c r="H71" s="74">
        <f t="shared" si="38"/>
        <v>53858</v>
      </c>
      <c r="I71" s="50">
        <f>+SUM(P70:P71,X70:X71,AL70:AL71,AE70:AE71,AR70:AR71,AX70:AX71,BE70:BE71,BK70:BK71,BR70:BR71,BX70:BX71,CE70:CE71,CL70:CL71,CR70:CR71,CX70:CX71,DD70:DD71,DK70:DK71,DR70:DR71,DY70:DY71,)</f>
        <v>83607354.599999994</v>
      </c>
      <c r="J71" s="50">
        <f>+SUM(R70:R71,Z70:Z71,AG70:AG71,AN70:AN71,AT70:AT71,AZ70:AZ71,BG70:BG71,BM70:BM71,BT70:BT71,BZ70:BZ71,CG70:CG71,CN70:CN71,CT70:CT71,CZ70:CZ71,DF70:DF71,DM70:DM71,DT70:DT71,EA70:EA71,)</f>
        <v>69688846.25</v>
      </c>
      <c r="K71" s="50">
        <f>+SUM(S70:S71,AA70:AA71,AH70:AH71,BA70:BA71,BN70:BN71,CA70:CA71,CH70:CH71,DG70:DG71,DN70:DN71,DU70:DU71,EB70:EB71,)</f>
        <v>193947645.40000001</v>
      </c>
      <c r="L71" s="50"/>
      <c r="M71" s="50">
        <f>SUM(I71:L71)</f>
        <v>347243846.25</v>
      </c>
      <c r="O71" s="74">
        <f t="shared" si="2"/>
        <v>53858</v>
      </c>
      <c r="P71" s="50">
        <v>0</v>
      </c>
      <c r="R71" s="50">
        <v>4750125</v>
      </c>
      <c r="S71" s="50">
        <v>0</v>
      </c>
      <c r="T71" s="50"/>
      <c r="U71" s="50">
        <f t="shared" si="3"/>
        <v>4750125</v>
      </c>
      <c r="W71" s="74">
        <f t="shared" si="4"/>
        <v>53858</v>
      </c>
      <c r="X71" s="50">
        <v>0</v>
      </c>
      <c r="Z71" s="50">
        <v>146643.75</v>
      </c>
      <c r="AA71" s="50">
        <v>0</v>
      </c>
      <c r="AB71" s="50">
        <f t="shared" si="5"/>
        <v>146643.75</v>
      </c>
      <c r="AD71" s="74">
        <f t="shared" si="6"/>
        <v>53858</v>
      </c>
      <c r="AE71" s="50">
        <v>0</v>
      </c>
      <c r="AG71" s="50">
        <v>3425625</v>
      </c>
      <c r="AH71" s="50">
        <v>0</v>
      </c>
      <c r="AI71" s="50">
        <f t="shared" si="7"/>
        <v>3425625</v>
      </c>
      <c r="AK71" s="74">
        <f t="shared" si="8"/>
        <v>53858</v>
      </c>
      <c r="AL71" s="50">
        <v>0</v>
      </c>
      <c r="AN71" s="50">
        <v>547000</v>
      </c>
      <c r="AO71" s="50">
        <f t="shared" si="9"/>
        <v>547000</v>
      </c>
      <c r="AQ71" s="74">
        <f t="shared" si="10"/>
        <v>53858</v>
      </c>
      <c r="AU71" s="50">
        <f t="shared" si="11"/>
        <v>0</v>
      </c>
      <c r="AW71" s="74">
        <f t="shared" si="12"/>
        <v>53858</v>
      </c>
      <c r="AX71" s="50">
        <v>0</v>
      </c>
      <c r="AY71" s="94"/>
      <c r="AZ71" s="50">
        <v>3760000</v>
      </c>
      <c r="BA71" s="50">
        <v>0</v>
      </c>
      <c r="BB71" s="50">
        <f t="shared" si="39"/>
        <v>3760000</v>
      </c>
      <c r="BC71" s="56"/>
      <c r="BD71" s="74">
        <f t="shared" si="14"/>
        <v>53858</v>
      </c>
      <c r="BF71" s="76"/>
      <c r="BI71" s="56"/>
      <c r="BJ71" s="74">
        <f t="shared" si="15"/>
        <v>53858</v>
      </c>
      <c r="BK71" s="50">
        <v>49661212.200000003</v>
      </c>
      <c r="BL71" s="94" t="s">
        <v>119</v>
      </c>
      <c r="BM71" s="50">
        <v>17573593.75</v>
      </c>
      <c r="BN71" s="50">
        <v>191218787.80000001</v>
      </c>
      <c r="BO71" s="50">
        <f t="shared" si="16"/>
        <v>258453593.75</v>
      </c>
      <c r="BP71" s="56"/>
      <c r="BQ71" s="74">
        <f t="shared" si="17"/>
        <v>53858</v>
      </c>
      <c r="BR71" s="50"/>
      <c r="BS71" s="76"/>
      <c r="BT71" s="50">
        <v>4176700</v>
      </c>
      <c r="BU71" s="50">
        <f t="shared" si="18"/>
        <v>4176700</v>
      </c>
      <c r="BV71" s="56"/>
      <c r="BW71" s="74">
        <f t="shared" si="19"/>
        <v>53858</v>
      </c>
      <c r="BX71" s="50"/>
      <c r="BY71" s="76"/>
      <c r="BZ71" s="50"/>
      <c r="CA71" s="50"/>
      <c r="CB71" s="50">
        <f t="shared" si="20"/>
        <v>0</v>
      </c>
      <c r="CC71" s="50"/>
      <c r="CD71" s="74">
        <f t="shared" si="21"/>
        <v>53858</v>
      </c>
      <c r="CE71" s="50"/>
      <c r="CG71" s="50"/>
      <c r="CH71" s="50"/>
      <c r="CI71" s="50">
        <f t="shared" si="22"/>
        <v>0</v>
      </c>
      <c r="CJ71" s="74"/>
      <c r="CK71" s="74">
        <f t="shared" si="23"/>
        <v>53858</v>
      </c>
      <c r="CP71" s="56"/>
      <c r="CQ71" s="74">
        <f t="shared" si="24"/>
        <v>53858</v>
      </c>
      <c r="CU71" s="50">
        <f t="shared" si="25"/>
        <v>0</v>
      </c>
      <c r="CV71" s="56"/>
      <c r="CW71" s="74">
        <f t="shared" si="26"/>
        <v>53858</v>
      </c>
      <c r="DA71" s="50">
        <f t="shared" si="27"/>
        <v>0</v>
      </c>
      <c r="DB71" s="56"/>
      <c r="DC71" s="74">
        <f t="shared" si="28"/>
        <v>53858</v>
      </c>
      <c r="DH71" s="50">
        <f t="shared" si="29"/>
        <v>0</v>
      </c>
      <c r="DI71" s="56"/>
      <c r="DJ71" s="74">
        <f t="shared" si="30"/>
        <v>53858</v>
      </c>
      <c r="DO71" s="50">
        <f t="shared" si="31"/>
        <v>0</v>
      </c>
      <c r="DP71" s="56"/>
      <c r="DQ71" s="74">
        <f t="shared" si="32"/>
        <v>53858</v>
      </c>
      <c r="DV71" s="50">
        <f t="shared" si="33"/>
        <v>0</v>
      </c>
      <c r="DW71" s="56"/>
      <c r="DX71" s="74">
        <f t="shared" si="34"/>
        <v>53858</v>
      </c>
      <c r="EC71" s="50">
        <f t="shared" si="35"/>
        <v>0</v>
      </c>
    </row>
    <row r="72" spans="6:133" x14ac:dyDescent="0.2">
      <c r="F72" s="74">
        <f t="shared" si="37"/>
        <v>54057</v>
      </c>
      <c r="G72" s="74"/>
      <c r="H72" s="74">
        <f t="shared" si="38"/>
        <v>54041</v>
      </c>
      <c r="I72" s="50"/>
      <c r="O72" s="74">
        <f t="shared" si="2"/>
        <v>54041</v>
      </c>
      <c r="P72" s="50">
        <v>0</v>
      </c>
      <c r="R72" s="50">
        <v>4750125</v>
      </c>
      <c r="S72" s="50">
        <v>0</v>
      </c>
      <c r="T72" s="50"/>
      <c r="U72" s="50">
        <f t="shared" si="3"/>
        <v>4750125</v>
      </c>
      <c r="W72" s="74">
        <f t="shared" si="4"/>
        <v>54041</v>
      </c>
      <c r="X72" s="50">
        <v>3058248</v>
      </c>
      <c r="Y72" s="76">
        <v>4.9500000000000002E-2</v>
      </c>
      <c r="Z72" s="50">
        <v>146643.75</v>
      </c>
      <c r="AA72" s="50">
        <v>2866752</v>
      </c>
      <c r="AB72" s="50">
        <f t="shared" si="5"/>
        <v>6071643.7994999997</v>
      </c>
      <c r="AD72" s="74">
        <f t="shared" si="6"/>
        <v>54041</v>
      </c>
      <c r="AE72" s="50">
        <v>0</v>
      </c>
      <c r="AG72" s="50">
        <v>3425625</v>
      </c>
      <c r="AH72" s="50">
        <v>0</v>
      </c>
      <c r="AI72" s="50">
        <f t="shared" si="7"/>
        <v>3425625</v>
      </c>
      <c r="AK72" s="74">
        <f t="shared" si="8"/>
        <v>54041</v>
      </c>
      <c r="AL72" s="50">
        <v>3945000</v>
      </c>
      <c r="AM72" s="76">
        <v>0.05</v>
      </c>
      <c r="AN72" s="50">
        <v>547000</v>
      </c>
      <c r="AO72" s="50">
        <f t="shared" si="9"/>
        <v>4492000.05</v>
      </c>
      <c r="AQ72" s="74">
        <f t="shared" si="10"/>
        <v>54041</v>
      </c>
      <c r="AU72" s="50">
        <f t="shared" si="11"/>
        <v>0</v>
      </c>
      <c r="AW72" s="74">
        <f t="shared" si="12"/>
        <v>54041</v>
      </c>
      <c r="AX72" s="50">
        <v>0</v>
      </c>
      <c r="AY72" s="94"/>
      <c r="AZ72" s="50">
        <v>3760000</v>
      </c>
      <c r="BA72" s="50">
        <v>0</v>
      </c>
      <c r="BB72" s="50">
        <f t="shared" ref="BB72:BB97" si="40">SUM(AX72,AZ72,BA72)</f>
        <v>3760000</v>
      </c>
      <c r="BC72" s="56"/>
      <c r="BD72" s="74">
        <f t="shared" si="14"/>
        <v>54041</v>
      </c>
      <c r="BF72" s="76"/>
      <c r="BI72" s="56"/>
      <c r="BJ72" s="74">
        <f t="shared" si="15"/>
        <v>54041</v>
      </c>
      <c r="BK72" s="50">
        <v>136865000</v>
      </c>
      <c r="BL72" s="94" t="s">
        <v>116</v>
      </c>
      <c r="BM72" s="50">
        <v>16877462.5</v>
      </c>
      <c r="BN72" s="50">
        <v>0</v>
      </c>
      <c r="BO72" s="50">
        <f t="shared" si="16"/>
        <v>153742462.5</v>
      </c>
      <c r="BP72" s="56"/>
      <c r="BQ72" s="74">
        <f t="shared" si="17"/>
        <v>54041</v>
      </c>
      <c r="BR72" s="50"/>
      <c r="BS72" s="76"/>
      <c r="BT72" s="50">
        <v>4176700</v>
      </c>
      <c r="BU72" s="50">
        <f t="shared" si="18"/>
        <v>4176700</v>
      </c>
      <c r="BV72" s="56"/>
      <c r="BW72" s="74">
        <f t="shared" si="19"/>
        <v>54041</v>
      </c>
      <c r="BX72" s="50"/>
      <c r="BY72" s="76"/>
      <c r="BZ72" s="50"/>
      <c r="CA72" s="50"/>
      <c r="CB72" s="50">
        <f t="shared" si="20"/>
        <v>0</v>
      </c>
      <c r="CC72" s="50"/>
      <c r="CD72" s="74">
        <f t="shared" si="21"/>
        <v>54041</v>
      </c>
      <c r="CE72" s="50"/>
      <c r="CG72" s="50"/>
      <c r="CH72" s="50"/>
      <c r="CI72" s="50">
        <f t="shared" si="22"/>
        <v>0</v>
      </c>
      <c r="CJ72" s="74"/>
      <c r="CK72" s="74">
        <f t="shared" si="23"/>
        <v>54041</v>
      </c>
      <c r="CP72" s="56"/>
      <c r="CQ72" s="74">
        <f t="shared" si="24"/>
        <v>54041</v>
      </c>
      <c r="CU72" s="50">
        <f t="shared" si="25"/>
        <v>0</v>
      </c>
      <c r="CV72" s="56"/>
      <c r="CW72" s="74">
        <f t="shared" si="26"/>
        <v>54041</v>
      </c>
      <c r="DA72" s="50">
        <f t="shared" si="27"/>
        <v>0</v>
      </c>
      <c r="DB72" s="56"/>
      <c r="DC72" s="74">
        <f t="shared" si="28"/>
        <v>54041</v>
      </c>
      <c r="DH72" s="50">
        <f t="shared" si="29"/>
        <v>0</v>
      </c>
      <c r="DI72" s="56"/>
      <c r="DJ72" s="74">
        <f t="shared" si="30"/>
        <v>54041</v>
      </c>
      <c r="DO72" s="50">
        <f t="shared" si="31"/>
        <v>0</v>
      </c>
      <c r="DP72" s="56"/>
      <c r="DQ72" s="74">
        <f t="shared" si="32"/>
        <v>54041</v>
      </c>
      <c r="DV72" s="50">
        <f t="shared" si="33"/>
        <v>0</v>
      </c>
      <c r="DW72" s="56"/>
      <c r="DX72" s="74">
        <f t="shared" si="34"/>
        <v>54041</v>
      </c>
      <c r="EC72" s="50">
        <f t="shared" si="35"/>
        <v>0</v>
      </c>
    </row>
    <row r="73" spans="6:133" x14ac:dyDescent="0.2">
      <c r="F73" s="74">
        <f t="shared" si="37"/>
        <v>54239</v>
      </c>
      <c r="G73" s="74"/>
      <c r="H73" s="74">
        <f t="shared" si="38"/>
        <v>54224</v>
      </c>
      <c r="I73" s="50">
        <f>+SUM(P72:P73,X72:X73,AL72:AL73,AE72:AE73,AR72:AR73,AX72:AX73,BE72:BE73,BK72:BK73,BR72:BR73,BX72:BX73,CE72:CE73,CL72:CL73,CR72:CR73,CX72:CX73,DD72:DD73,DK72:DK73,DR72:DR73,DY72:DY73,)</f>
        <v>280733248</v>
      </c>
      <c r="J73" s="50">
        <f>+SUM(R72:R73,Z72:Z73,AG72:AG73,AN72:AN73,AT72:AT73,AZ72:AZ73,BG72:BG73,BM72:BM73,BT72:BT73,BZ72:BZ73,CG72:CG73,CN72:CN73,CT72:CT73,CZ72:CZ73,DF72:DF73,DM72:DM73,DT72:DT73,EA72:EA73,)</f>
        <v>63643071.25</v>
      </c>
      <c r="K73" s="50">
        <f>+SUM(S72:S73,AA72:AA73,AH72:AH73,BA72:BA73,BN72:BN73,CA72:CA73,CH72:CH73,DG72:DG73,DN72:DN73,DU72:DU73,EB72:EB73,)</f>
        <v>2866752</v>
      </c>
      <c r="L73" s="50"/>
      <c r="M73" s="50">
        <f>SUM(I73:L73)</f>
        <v>347243071.25</v>
      </c>
      <c r="O73" s="74">
        <f t="shared" si="2"/>
        <v>54224</v>
      </c>
      <c r="P73" s="50">
        <v>0</v>
      </c>
      <c r="R73" s="50">
        <v>4750125</v>
      </c>
      <c r="S73" s="50">
        <v>0</v>
      </c>
      <c r="T73" s="50"/>
      <c r="U73" s="50">
        <f t="shared" si="3"/>
        <v>4750125</v>
      </c>
      <c r="W73" s="74">
        <f t="shared" si="4"/>
        <v>54224</v>
      </c>
      <c r="X73" s="50">
        <v>0</v>
      </c>
      <c r="Y73" s="76"/>
      <c r="Z73" s="50">
        <v>0</v>
      </c>
      <c r="AA73" s="50">
        <v>0</v>
      </c>
      <c r="AB73" s="50">
        <f t="shared" si="5"/>
        <v>0</v>
      </c>
      <c r="AD73" s="74">
        <f t="shared" ref="AD73:AD97" si="41">$H73</f>
        <v>54224</v>
      </c>
      <c r="AE73" s="50">
        <v>0</v>
      </c>
      <c r="AG73" s="50">
        <v>3425625</v>
      </c>
      <c r="AH73" s="50">
        <v>0</v>
      </c>
      <c r="AI73" s="50">
        <f t="shared" si="7"/>
        <v>3425625</v>
      </c>
      <c r="AK73" s="74">
        <f t="shared" ref="AK73:AK97" si="42">$H73</f>
        <v>54224</v>
      </c>
      <c r="AL73" s="50">
        <v>0</v>
      </c>
      <c r="AN73" s="50">
        <v>448375</v>
      </c>
      <c r="AO73" s="50">
        <f t="shared" si="9"/>
        <v>448375</v>
      </c>
      <c r="AQ73" s="74">
        <f t="shared" ref="AQ73:AQ97" si="43">$H73</f>
        <v>54224</v>
      </c>
      <c r="AU73" s="50">
        <f t="shared" si="11"/>
        <v>0</v>
      </c>
      <c r="AW73" s="74">
        <f t="shared" ref="AW73:AW97" si="44">$H73</f>
        <v>54224</v>
      </c>
      <c r="AX73" s="50">
        <v>0</v>
      </c>
      <c r="AY73" s="94"/>
      <c r="AZ73" s="50">
        <v>3760000</v>
      </c>
      <c r="BA73" s="50">
        <v>0</v>
      </c>
      <c r="BB73" s="50">
        <f t="shared" si="40"/>
        <v>3760000</v>
      </c>
      <c r="BC73" s="56"/>
      <c r="BD73" s="74">
        <f t="shared" ref="BD73:BD97" si="45">$H73</f>
        <v>54224</v>
      </c>
      <c r="BF73" s="76"/>
      <c r="BI73" s="56"/>
      <c r="BJ73" s="74">
        <f t="shared" ref="BJ73:BJ97" si="46">$H73</f>
        <v>54224</v>
      </c>
      <c r="BK73" s="50">
        <v>136865000</v>
      </c>
      <c r="BL73" s="94" t="s">
        <v>116</v>
      </c>
      <c r="BM73" s="50">
        <v>13398690</v>
      </c>
      <c r="BN73" s="50">
        <v>0</v>
      </c>
      <c r="BO73" s="50">
        <f>SUM(BK73,BM73,BN73)</f>
        <v>150263690</v>
      </c>
      <c r="BP73" s="56"/>
      <c r="BQ73" s="74">
        <f t="shared" ref="BQ73:BQ97" si="47">$H73</f>
        <v>54224</v>
      </c>
      <c r="BR73" s="50"/>
      <c r="BS73" s="76"/>
      <c r="BT73" s="50">
        <v>4176700</v>
      </c>
      <c r="BU73" s="50">
        <f>SUM(BR73,BT73)</f>
        <v>4176700</v>
      </c>
      <c r="BV73" s="56"/>
      <c r="BW73" s="74">
        <f t="shared" ref="BW73:BW97" si="48">$H73</f>
        <v>54224</v>
      </c>
      <c r="BX73" s="50"/>
      <c r="BY73" s="76"/>
      <c r="BZ73" s="50"/>
      <c r="CA73" s="50"/>
      <c r="CB73" s="50">
        <f t="shared" si="20"/>
        <v>0</v>
      </c>
      <c r="CC73" s="50"/>
      <c r="CD73" s="74">
        <f t="shared" ref="CD73:CD97" si="49">$H73</f>
        <v>54224</v>
      </c>
      <c r="CE73" s="50"/>
      <c r="CG73" s="50"/>
      <c r="CH73" s="50"/>
      <c r="CI73" s="50">
        <f t="shared" si="22"/>
        <v>0</v>
      </c>
      <c r="CJ73" s="74"/>
      <c r="CK73" s="74">
        <f t="shared" ref="CK73:CK97" si="50">$H73</f>
        <v>54224</v>
      </c>
      <c r="CP73" s="56"/>
      <c r="CQ73" s="74">
        <f t="shared" ref="CQ73:CQ97" si="51">$H73</f>
        <v>54224</v>
      </c>
      <c r="CU73" s="50">
        <f t="shared" si="25"/>
        <v>0</v>
      </c>
      <c r="CV73" s="56"/>
      <c r="CW73" s="74">
        <f t="shared" ref="CW73:CW97" si="52">$H73</f>
        <v>54224</v>
      </c>
      <c r="DA73" s="50">
        <f t="shared" si="27"/>
        <v>0</v>
      </c>
      <c r="DB73" s="56"/>
      <c r="DC73" s="74">
        <f t="shared" ref="DC73:DC97" si="53">$H73</f>
        <v>54224</v>
      </c>
      <c r="DH73" s="50">
        <f t="shared" si="29"/>
        <v>0</v>
      </c>
      <c r="DI73" s="56"/>
      <c r="DJ73" s="74">
        <f t="shared" ref="DJ73:DJ97" si="54">$H73</f>
        <v>54224</v>
      </c>
      <c r="DO73" s="50">
        <f t="shared" si="31"/>
        <v>0</v>
      </c>
      <c r="DP73" s="56"/>
      <c r="DQ73" s="74">
        <f t="shared" ref="DQ73:DQ97" si="55">$H73</f>
        <v>54224</v>
      </c>
      <c r="DV73" s="50">
        <f t="shared" si="33"/>
        <v>0</v>
      </c>
      <c r="DW73" s="56"/>
      <c r="DX73" s="74">
        <f t="shared" ref="DX73:DX97" si="56">$H73</f>
        <v>54224</v>
      </c>
      <c r="EC73" s="50">
        <f t="shared" si="35"/>
        <v>0</v>
      </c>
    </row>
    <row r="74" spans="6:133" x14ac:dyDescent="0.2">
      <c r="F74" s="74">
        <f t="shared" si="37"/>
        <v>54423</v>
      </c>
      <c r="G74" s="74"/>
      <c r="H74" s="74">
        <f t="shared" ref="H74:H97" si="57">EDATE(H73,6)</f>
        <v>54407</v>
      </c>
      <c r="I74" s="50"/>
      <c r="O74" s="74">
        <f t="shared" si="2"/>
        <v>54407</v>
      </c>
      <c r="P74" s="50">
        <v>0</v>
      </c>
      <c r="R74" s="50">
        <v>4750125</v>
      </c>
      <c r="S74" s="50">
        <v>0</v>
      </c>
      <c r="T74" s="50"/>
      <c r="U74" s="50">
        <f t="shared" si="3"/>
        <v>4750125</v>
      </c>
      <c r="W74" s="74">
        <f t="shared" si="4"/>
        <v>54407</v>
      </c>
      <c r="X74" s="50">
        <v>0</v>
      </c>
      <c r="Z74" s="50">
        <v>0</v>
      </c>
      <c r="AA74" s="50">
        <v>0</v>
      </c>
      <c r="AB74" s="50">
        <f t="shared" si="5"/>
        <v>0</v>
      </c>
      <c r="AD74" s="74">
        <f t="shared" si="41"/>
        <v>54407</v>
      </c>
      <c r="AE74" s="50">
        <v>0</v>
      </c>
      <c r="AG74" s="50">
        <v>3425625</v>
      </c>
      <c r="AH74" s="50">
        <v>0</v>
      </c>
      <c r="AI74" s="50">
        <f t="shared" si="7"/>
        <v>3425625</v>
      </c>
      <c r="AK74" s="74">
        <f t="shared" si="42"/>
        <v>54407</v>
      </c>
      <c r="AL74" s="50">
        <v>4145000</v>
      </c>
      <c r="AM74" s="76">
        <v>0.05</v>
      </c>
      <c r="AN74" s="50">
        <v>448375</v>
      </c>
      <c r="AO74" s="50">
        <f t="shared" si="9"/>
        <v>4593375.05</v>
      </c>
      <c r="AQ74" s="74">
        <f t="shared" si="43"/>
        <v>54407</v>
      </c>
      <c r="AU74" s="50">
        <f t="shared" si="11"/>
        <v>0</v>
      </c>
      <c r="AW74" s="74">
        <f t="shared" si="44"/>
        <v>54407</v>
      </c>
      <c r="AX74" s="50">
        <v>0</v>
      </c>
      <c r="AY74" s="94"/>
      <c r="AZ74" s="50">
        <v>3760000</v>
      </c>
      <c r="BA74" s="50">
        <v>0</v>
      </c>
      <c r="BB74" s="50">
        <f t="shared" si="40"/>
        <v>3760000</v>
      </c>
      <c r="BC74" s="56"/>
      <c r="BD74" s="74">
        <f t="shared" si="45"/>
        <v>54407</v>
      </c>
      <c r="BF74" s="76"/>
      <c r="BI74" s="56"/>
      <c r="BJ74" s="74">
        <f t="shared" si="46"/>
        <v>54407</v>
      </c>
      <c r="BK74" s="50">
        <v>143915000</v>
      </c>
      <c r="BL74" s="94" t="s">
        <v>116</v>
      </c>
      <c r="BM74" s="50">
        <v>9919923.75</v>
      </c>
      <c r="BN74" s="50">
        <v>0</v>
      </c>
      <c r="BO74" s="50">
        <f t="shared" ref="BO74:BO97" si="58">SUM(BK74,BM74,BN74)</f>
        <v>153834923.75</v>
      </c>
      <c r="BP74" s="56"/>
      <c r="BQ74" s="74">
        <f t="shared" si="47"/>
        <v>54407</v>
      </c>
      <c r="BR74" s="50"/>
      <c r="BS74" s="76"/>
      <c r="BT74" s="50">
        <v>4176700</v>
      </c>
      <c r="BU74" s="50">
        <f t="shared" ref="BU74:BU97" si="59">SUM(BR74,BT74)</f>
        <v>4176700</v>
      </c>
      <c r="BV74" s="56"/>
      <c r="BW74" s="74">
        <f t="shared" si="48"/>
        <v>54407</v>
      </c>
      <c r="BX74" s="50"/>
      <c r="BY74" s="76"/>
      <c r="BZ74" s="50"/>
      <c r="CA74" s="50"/>
      <c r="CB74" s="50">
        <f t="shared" si="20"/>
        <v>0</v>
      </c>
      <c r="CC74" s="50"/>
      <c r="CD74" s="74">
        <f t="shared" si="49"/>
        <v>54407</v>
      </c>
      <c r="CE74" s="50"/>
      <c r="CG74" s="50"/>
      <c r="CH74" s="50"/>
      <c r="CI74" s="50">
        <f t="shared" si="22"/>
        <v>0</v>
      </c>
      <c r="CJ74" s="74"/>
      <c r="CK74" s="74">
        <f t="shared" si="50"/>
        <v>54407</v>
      </c>
      <c r="CP74" s="56"/>
      <c r="CQ74" s="74">
        <f t="shared" si="51"/>
        <v>54407</v>
      </c>
      <c r="CU74" s="50">
        <f t="shared" si="25"/>
        <v>0</v>
      </c>
      <c r="CV74" s="56"/>
      <c r="CW74" s="74">
        <f t="shared" si="52"/>
        <v>54407</v>
      </c>
      <c r="DA74" s="50">
        <f t="shared" si="27"/>
        <v>0</v>
      </c>
      <c r="DB74" s="56"/>
      <c r="DC74" s="74">
        <f t="shared" si="53"/>
        <v>54407</v>
      </c>
      <c r="DH74" s="50">
        <f t="shared" si="29"/>
        <v>0</v>
      </c>
      <c r="DI74" s="56"/>
      <c r="DJ74" s="74">
        <f t="shared" si="54"/>
        <v>54407</v>
      </c>
      <c r="DO74" s="50">
        <f t="shared" si="31"/>
        <v>0</v>
      </c>
      <c r="DP74" s="56"/>
      <c r="DQ74" s="74">
        <f t="shared" si="55"/>
        <v>54407</v>
      </c>
      <c r="DV74" s="50">
        <f t="shared" si="33"/>
        <v>0</v>
      </c>
      <c r="DW74" s="56"/>
      <c r="DX74" s="74">
        <f t="shared" si="56"/>
        <v>54407</v>
      </c>
      <c r="DY74" s="56"/>
      <c r="DZ74" s="56"/>
      <c r="EA74" s="56"/>
      <c r="EB74" s="56"/>
      <c r="EC74" s="50">
        <f t="shared" si="35"/>
        <v>0</v>
      </c>
    </row>
    <row r="75" spans="6:133" x14ac:dyDescent="0.2">
      <c r="F75" s="74">
        <f t="shared" si="37"/>
        <v>54604</v>
      </c>
      <c r="G75" s="74"/>
      <c r="H75" s="74">
        <f t="shared" si="57"/>
        <v>54589</v>
      </c>
      <c r="I75" s="50">
        <f>+SUM(P74:P75,X74:X75,AL74:AL75,AE74:AE75,AR74:AR75,AX74:AX75,BE74:BE75,BK74:BK75,BR74:BR75,BX74:BX75,CE74:CE75,CL74:CL75,CR74:CR75,CX74:CX75,DD74:DD75,DK74:DK75,DR74:DR75,DY74:DY75,)</f>
        <v>293154595.30000001</v>
      </c>
      <c r="J75" s="50">
        <f>+SUM(R74:R75,Z74:Z75,AG74:AG75,AN74:AN75,AT74:AT75,AZ74:AZ75,BG74:BG75,BM74:BM75,BT74:BT75,BZ74:BZ75,CG74:CG75,CN74:CN75,CT74:CT75,CZ74:CZ75,DF74:DF75,DM74:DM75,DT74:DT75,EA74:EA75,)</f>
        <v>49200098.75</v>
      </c>
      <c r="K75" s="50">
        <f>+SUM(S74:S75,AA74:AA75,AH74:AH75,BA74:BA75,BN74:BN75,CA74:CA75,CH74:CH75,DG74:DG75,DN74:DN75,DU74:DU75,EB74:EB75,)</f>
        <v>4883964</v>
      </c>
      <c r="L75" s="50"/>
      <c r="M75" s="50">
        <f>SUM(I75:L75)</f>
        <v>347238658.05000001</v>
      </c>
      <c r="O75" s="74">
        <f t="shared" si="2"/>
        <v>54589</v>
      </c>
      <c r="P75" s="50">
        <v>0</v>
      </c>
      <c r="R75" s="50">
        <v>4750125</v>
      </c>
      <c r="S75" s="50">
        <v>0</v>
      </c>
      <c r="T75" s="50"/>
      <c r="U75" s="50">
        <f t="shared" si="3"/>
        <v>4750125</v>
      </c>
      <c r="W75" s="74">
        <f t="shared" si="4"/>
        <v>54589</v>
      </c>
      <c r="X75" s="50">
        <v>1184595.3</v>
      </c>
      <c r="Y75" s="76">
        <v>5.2499999999999998E-2</v>
      </c>
      <c r="Z75" s="50">
        <v>0</v>
      </c>
      <c r="AA75" s="50">
        <v>4883964</v>
      </c>
      <c r="AB75" s="50">
        <f t="shared" si="5"/>
        <v>6068559.3525</v>
      </c>
      <c r="AD75" s="74">
        <f t="shared" si="41"/>
        <v>54589</v>
      </c>
      <c r="AE75" s="50">
        <v>0</v>
      </c>
      <c r="AG75" s="50">
        <v>3425625</v>
      </c>
      <c r="AH75" s="50">
        <v>0</v>
      </c>
      <c r="AI75" s="50">
        <f t="shared" si="7"/>
        <v>3425625</v>
      </c>
      <c r="AK75" s="74">
        <f t="shared" si="42"/>
        <v>54589</v>
      </c>
      <c r="AL75" s="50">
        <v>0</v>
      </c>
      <c r="AN75" s="50">
        <v>344750</v>
      </c>
      <c r="AO75" s="50">
        <f t="shared" si="9"/>
        <v>344750</v>
      </c>
      <c r="AQ75" s="74">
        <f t="shared" si="43"/>
        <v>54589</v>
      </c>
      <c r="AU75" s="50">
        <f t="shared" si="11"/>
        <v>0</v>
      </c>
      <c r="AW75" s="74">
        <f t="shared" si="44"/>
        <v>54589</v>
      </c>
      <c r="AX75" s="50">
        <v>0</v>
      </c>
      <c r="AY75" s="94"/>
      <c r="AZ75" s="50">
        <v>3760000</v>
      </c>
      <c r="BA75" s="50">
        <v>0</v>
      </c>
      <c r="BB75" s="50">
        <f t="shared" si="40"/>
        <v>3760000</v>
      </c>
      <c r="BC75" s="56"/>
      <c r="BD75" s="74">
        <f t="shared" si="45"/>
        <v>54589</v>
      </c>
      <c r="BE75" s="56"/>
      <c r="BF75" s="83"/>
      <c r="BG75" s="56"/>
      <c r="BH75" s="56"/>
      <c r="BI75" s="56"/>
      <c r="BJ75" s="74">
        <f t="shared" si="46"/>
        <v>54589</v>
      </c>
      <c r="BK75" s="50">
        <v>143910000</v>
      </c>
      <c r="BL75" s="94" t="s">
        <v>116</v>
      </c>
      <c r="BM75" s="50">
        <v>6262150</v>
      </c>
      <c r="BN75" s="50">
        <v>0</v>
      </c>
      <c r="BO75" s="50">
        <f t="shared" si="58"/>
        <v>150172150</v>
      </c>
      <c r="BP75" s="56"/>
      <c r="BQ75" s="74">
        <f t="shared" si="47"/>
        <v>54589</v>
      </c>
      <c r="BR75" s="50"/>
      <c r="BS75" s="76"/>
      <c r="BT75" s="50">
        <v>4176700</v>
      </c>
      <c r="BU75" s="50">
        <f t="shared" si="59"/>
        <v>4176700</v>
      </c>
      <c r="BV75" s="56"/>
      <c r="BW75" s="74">
        <f t="shared" si="48"/>
        <v>54589</v>
      </c>
      <c r="BX75" s="56"/>
      <c r="BY75" s="76"/>
      <c r="BZ75" s="56"/>
      <c r="CA75" s="56"/>
      <c r="CB75" s="50">
        <f t="shared" si="20"/>
        <v>0</v>
      </c>
      <c r="CC75" s="62"/>
      <c r="CD75" s="74">
        <f t="shared" si="49"/>
        <v>54589</v>
      </c>
      <c r="CE75" s="56"/>
      <c r="CF75" s="56"/>
      <c r="CG75" s="56"/>
      <c r="CH75" s="56"/>
      <c r="CI75" s="50">
        <f t="shared" si="22"/>
        <v>0</v>
      </c>
      <c r="CJ75" s="74"/>
      <c r="CK75" s="74">
        <f t="shared" si="50"/>
        <v>54589</v>
      </c>
      <c r="CL75" s="56"/>
      <c r="CM75" s="56"/>
      <c r="CN75" s="56"/>
      <c r="CO75" s="56"/>
      <c r="CP75" s="56"/>
      <c r="CQ75" s="74">
        <f t="shared" si="51"/>
        <v>54589</v>
      </c>
      <c r="CR75" s="56"/>
      <c r="CS75" s="56"/>
      <c r="CT75" s="56"/>
      <c r="CU75" s="50">
        <f t="shared" si="25"/>
        <v>0</v>
      </c>
      <c r="CV75" s="56"/>
      <c r="CW75" s="74">
        <f t="shared" si="52"/>
        <v>54589</v>
      </c>
      <c r="CX75" s="56"/>
      <c r="CY75" s="56"/>
      <c r="CZ75" s="56"/>
      <c r="DA75" s="50">
        <f t="shared" si="27"/>
        <v>0</v>
      </c>
      <c r="DB75" s="56"/>
      <c r="DC75" s="74">
        <f t="shared" si="53"/>
        <v>54589</v>
      </c>
      <c r="DD75" s="56"/>
      <c r="DE75" s="56"/>
      <c r="DF75" s="56"/>
      <c r="DG75" s="56"/>
      <c r="DH75" s="50">
        <f t="shared" si="29"/>
        <v>0</v>
      </c>
      <c r="DI75" s="56"/>
      <c r="DJ75" s="74">
        <f t="shared" si="54"/>
        <v>54589</v>
      </c>
      <c r="DK75" s="56"/>
      <c r="DL75" s="56"/>
      <c r="DM75" s="56"/>
      <c r="DN75" s="56"/>
      <c r="DO75" s="50">
        <f t="shared" si="31"/>
        <v>0</v>
      </c>
      <c r="DP75" s="56"/>
      <c r="DQ75" s="74">
        <f t="shared" si="55"/>
        <v>54589</v>
      </c>
      <c r="DR75" s="56"/>
      <c r="DS75" s="56"/>
      <c r="DT75" s="56"/>
      <c r="DU75" s="56"/>
      <c r="DV75" s="50">
        <f t="shared" si="33"/>
        <v>0</v>
      </c>
      <c r="DW75" s="56"/>
      <c r="DX75" s="74">
        <f t="shared" si="56"/>
        <v>54589</v>
      </c>
      <c r="DY75" s="56"/>
      <c r="DZ75" s="56"/>
      <c r="EA75" s="56"/>
      <c r="EB75" s="56"/>
      <c r="EC75" s="50">
        <f t="shared" si="35"/>
        <v>0</v>
      </c>
    </row>
    <row r="76" spans="6:133" x14ac:dyDescent="0.2">
      <c r="F76" s="74">
        <f t="shared" si="37"/>
        <v>54788</v>
      </c>
      <c r="G76" s="74"/>
      <c r="H76" s="74">
        <f t="shared" si="57"/>
        <v>54772</v>
      </c>
      <c r="I76" s="50"/>
      <c r="O76" s="74">
        <f t="shared" ref="O76:O97" si="60">$H76</f>
        <v>54772</v>
      </c>
      <c r="P76" s="50">
        <v>0</v>
      </c>
      <c r="R76" s="50">
        <v>4750125</v>
      </c>
      <c r="S76" s="50">
        <v>0</v>
      </c>
      <c r="T76" s="50"/>
      <c r="U76" s="50">
        <f t="shared" si="3"/>
        <v>4750125</v>
      </c>
      <c r="W76" s="74">
        <f t="shared" ref="W76:W97" si="61">$H76</f>
        <v>54772</v>
      </c>
      <c r="X76" s="50">
        <v>10311263.550000001</v>
      </c>
      <c r="Y76" s="76">
        <v>5.2499999999999998E-2</v>
      </c>
      <c r="Z76" s="50">
        <v>0</v>
      </c>
      <c r="AA76" s="50">
        <v>43898910.299999997</v>
      </c>
      <c r="AB76" s="50">
        <f t="shared" ref="AB76:AB97" si="62">SUM(X76:AA76)</f>
        <v>54210173.902499996</v>
      </c>
      <c r="AD76" s="74">
        <f t="shared" si="41"/>
        <v>54772</v>
      </c>
      <c r="AE76" s="50">
        <v>0</v>
      </c>
      <c r="AG76" s="50">
        <v>3425625</v>
      </c>
      <c r="AH76" s="50">
        <v>0</v>
      </c>
      <c r="AI76" s="50">
        <f t="shared" ref="AI76:AI97" si="63">SUM(AE76:AH76)</f>
        <v>3425625</v>
      </c>
      <c r="AK76" s="74">
        <f t="shared" si="42"/>
        <v>54772</v>
      </c>
      <c r="AL76" s="50">
        <v>4470000</v>
      </c>
      <c r="AM76" s="76">
        <v>0.05</v>
      </c>
      <c r="AN76" s="50">
        <v>344750</v>
      </c>
      <c r="AO76" s="50">
        <f t="shared" ref="AO76:AO97" si="64">SUM(AL76:AN76)</f>
        <v>4814750.05</v>
      </c>
      <c r="AQ76" s="74">
        <f t="shared" si="43"/>
        <v>54772</v>
      </c>
      <c r="AU76" s="50">
        <f t="shared" ref="AU76:AU97" si="65">SUM(AR76,AT76)</f>
        <v>0</v>
      </c>
      <c r="AW76" s="74">
        <f t="shared" si="44"/>
        <v>54772</v>
      </c>
      <c r="AX76" s="50">
        <v>0</v>
      </c>
      <c r="AY76" s="94"/>
      <c r="AZ76" s="50">
        <v>3760000</v>
      </c>
      <c r="BA76" s="50">
        <v>0</v>
      </c>
      <c r="BB76" s="50">
        <f t="shared" si="40"/>
        <v>3760000</v>
      </c>
      <c r="BD76" s="74">
        <f t="shared" si="45"/>
        <v>54772</v>
      </c>
      <c r="BF76" s="76"/>
      <c r="BJ76" s="74">
        <f t="shared" si="46"/>
        <v>54772</v>
      </c>
      <c r="BK76" s="50">
        <v>51030000</v>
      </c>
      <c r="BL76" s="94" t="s">
        <v>116</v>
      </c>
      <c r="BM76" s="50">
        <v>2604507.5</v>
      </c>
      <c r="BN76" s="50">
        <v>0</v>
      </c>
      <c r="BO76" s="50">
        <f t="shared" si="58"/>
        <v>53634507.5</v>
      </c>
      <c r="BQ76" s="74">
        <f t="shared" si="47"/>
        <v>54772</v>
      </c>
      <c r="BR76" s="50">
        <v>75945000</v>
      </c>
      <c r="BS76" s="76">
        <v>5.5E-2</v>
      </c>
      <c r="BT76" s="50">
        <v>4176700</v>
      </c>
      <c r="BU76" s="50">
        <f t="shared" si="59"/>
        <v>80121700</v>
      </c>
      <c r="BW76" s="74">
        <f t="shared" si="48"/>
        <v>54772</v>
      </c>
      <c r="BY76" s="76"/>
      <c r="CB76" s="50">
        <f t="shared" ref="CB76:CB97" si="66">SUM(BX76,BZ76,CA76)</f>
        <v>0</v>
      </c>
      <c r="CD76" s="74">
        <f t="shared" si="49"/>
        <v>54772</v>
      </c>
      <c r="CF76" s="56"/>
      <c r="CI76" s="50">
        <f t="shared" ref="CI76:CI97" si="67">+CE76+CG76+CH76</f>
        <v>0</v>
      </c>
      <c r="CJ76" s="74"/>
      <c r="CK76" s="74">
        <f t="shared" si="50"/>
        <v>54772</v>
      </c>
      <c r="CL76" s="56"/>
      <c r="CM76" s="56"/>
      <c r="CN76" s="56"/>
      <c r="CO76" s="56"/>
      <c r="CQ76" s="74">
        <f t="shared" si="51"/>
        <v>54772</v>
      </c>
      <c r="CR76" s="56"/>
      <c r="CS76" s="56"/>
      <c r="CT76" s="56"/>
      <c r="CU76" s="50">
        <f t="shared" ref="CU76:CU97" si="68">SUM(CR76,CT76)</f>
        <v>0</v>
      </c>
      <c r="CW76" s="74">
        <f t="shared" si="52"/>
        <v>54772</v>
      </c>
      <c r="CX76" s="56"/>
      <c r="CY76" s="56"/>
      <c r="CZ76" s="56"/>
      <c r="DA76" s="50">
        <f t="shared" ref="DA76:DA97" si="69">SUM(CX76,CZ76)</f>
        <v>0</v>
      </c>
      <c r="DC76" s="74">
        <f t="shared" si="53"/>
        <v>54772</v>
      </c>
      <c r="DD76" s="56"/>
      <c r="DE76" s="56"/>
      <c r="DF76" s="56"/>
      <c r="DG76" s="56"/>
      <c r="DH76" s="50">
        <f t="shared" ref="DH76:DH97" si="70">SUM(DD76,DF76,DG76)</f>
        <v>0</v>
      </c>
      <c r="DJ76" s="74">
        <f t="shared" si="54"/>
        <v>54772</v>
      </c>
      <c r="DK76" s="56"/>
      <c r="DL76" s="56"/>
      <c r="DM76" s="56"/>
      <c r="DN76" s="56"/>
      <c r="DO76" s="50">
        <f t="shared" ref="DO76:DO97" si="71">SUM(DK76,DM76,DN76)</f>
        <v>0</v>
      </c>
      <c r="DQ76" s="74">
        <f t="shared" si="55"/>
        <v>54772</v>
      </c>
      <c r="DR76" s="56"/>
      <c r="DS76" s="56"/>
      <c r="DT76" s="56"/>
      <c r="DU76" s="56"/>
      <c r="DV76" s="50">
        <f t="shared" ref="DV76:DV97" si="72">SUM(DR76,DT76,DU76)</f>
        <v>0</v>
      </c>
      <c r="DX76" s="74">
        <f t="shared" si="56"/>
        <v>54772</v>
      </c>
      <c r="DY76" s="56"/>
      <c r="DZ76" s="56"/>
      <c r="EA76" s="56"/>
      <c r="EB76" s="56"/>
      <c r="EC76" s="50">
        <f t="shared" ref="EC76:EC97" si="73">SUM(DY76,EA76,EB76)</f>
        <v>0</v>
      </c>
    </row>
    <row r="77" spans="6:133" x14ac:dyDescent="0.2">
      <c r="F77" s="74">
        <f t="shared" si="37"/>
        <v>54969</v>
      </c>
      <c r="G77" s="74"/>
      <c r="H77" s="74">
        <f t="shared" si="57"/>
        <v>54954</v>
      </c>
      <c r="I77" s="50">
        <f>+SUM(P76:P77,X76:X77,AL76:AL77,AE76:AE77,AR76:AR77,AX76:AX77,BE76:BE77,BK76:BK77,BR76:BR77,BX76:BX77,CE76:CE77,CL76:CL77,CR76:CR77,CX76:CX77,DD76:DD77,DK76:DK77,DR76:DR77,DY76:DY77,)</f>
        <v>268716263.55000001</v>
      </c>
      <c r="J77" s="50">
        <f>+SUM(R76:R77,Z76:Z77,AG76:AG77,AN76:AN77,AT76:AT77,AZ76:AZ77,BG76:BG77,BM76:BM77,BT76:BT77,BZ76:BZ77,CG76:CG77,CN76:CN77,CT76:CT77,CZ76:CZ77,DF76:DF77,DM76:DM77,DT76:DT77,EA76:EA77,)</f>
        <v>34620856.25</v>
      </c>
      <c r="K77" s="50">
        <f>+SUM(S76:S77,AA76:AA77,AH76:AH77,BA76:BA77,BN76:BN77,CA76:CA77,CH76:CH77,DG76:DG77,DN76:DN77,DU76:DU77,EB76:EB77,)</f>
        <v>43898910.299999997</v>
      </c>
      <c r="L77" s="50"/>
      <c r="M77" s="50">
        <f>SUM(I77:L77)</f>
        <v>347236030.10000002</v>
      </c>
      <c r="O77" s="74">
        <f t="shared" si="60"/>
        <v>54954</v>
      </c>
      <c r="P77" s="50">
        <v>0</v>
      </c>
      <c r="R77" s="50">
        <v>4750125</v>
      </c>
      <c r="S77" s="50">
        <v>0</v>
      </c>
      <c r="T77" s="50"/>
      <c r="U77" s="50">
        <f t="shared" ref="U77:U97" si="74">SUM(P77:T77)</f>
        <v>4750125</v>
      </c>
      <c r="W77" s="74">
        <f t="shared" si="61"/>
        <v>54954</v>
      </c>
      <c r="X77" s="50">
        <v>0</v>
      </c>
      <c r="Z77" s="50">
        <v>0</v>
      </c>
      <c r="AA77" s="50">
        <v>0</v>
      </c>
      <c r="AB77" s="50">
        <f t="shared" si="62"/>
        <v>0</v>
      </c>
      <c r="AD77" s="74">
        <f t="shared" si="41"/>
        <v>54954</v>
      </c>
      <c r="AE77" s="50">
        <v>0</v>
      </c>
      <c r="AG77" s="50">
        <v>3425625</v>
      </c>
      <c r="AH77" s="50">
        <v>0</v>
      </c>
      <c r="AI77" s="50">
        <f t="shared" si="63"/>
        <v>3425625</v>
      </c>
      <c r="AK77" s="74">
        <f t="shared" si="42"/>
        <v>54954</v>
      </c>
      <c r="AL77" s="50">
        <v>0</v>
      </c>
      <c r="AN77" s="50">
        <v>233000</v>
      </c>
      <c r="AO77" s="50">
        <f t="shared" si="64"/>
        <v>233000</v>
      </c>
      <c r="AQ77" s="74">
        <f t="shared" si="43"/>
        <v>54954</v>
      </c>
      <c r="AU77" s="50">
        <f t="shared" si="65"/>
        <v>0</v>
      </c>
      <c r="AW77" s="74">
        <f t="shared" si="44"/>
        <v>54954</v>
      </c>
      <c r="AX77" s="50">
        <v>0</v>
      </c>
      <c r="AY77" s="94"/>
      <c r="AZ77" s="50">
        <v>3760000</v>
      </c>
      <c r="BA77" s="50">
        <v>0</v>
      </c>
      <c r="BB77" s="50">
        <f t="shared" si="40"/>
        <v>3760000</v>
      </c>
      <c r="BD77" s="74">
        <f t="shared" si="45"/>
        <v>54954</v>
      </c>
      <c r="BF77" s="76"/>
      <c r="BJ77" s="74">
        <f t="shared" si="46"/>
        <v>54954</v>
      </c>
      <c r="BK77" s="50">
        <v>51025000</v>
      </c>
      <c r="BL77" s="94" t="s">
        <v>116</v>
      </c>
      <c r="BM77" s="50">
        <v>1302186.25</v>
      </c>
      <c r="BN77" s="50">
        <v>0</v>
      </c>
      <c r="BO77" s="50">
        <f t="shared" si="58"/>
        <v>52327186.25</v>
      </c>
      <c r="BQ77" s="74">
        <f t="shared" si="47"/>
        <v>54954</v>
      </c>
      <c r="BR77" s="50">
        <v>75935000</v>
      </c>
      <c r="BS77" s="76">
        <v>5.5E-2</v>
      </c>
      <c r="BT77" s="50">
        <v>2088212.5</v>
      </c>
      <c r="BU77" s="50">
        <f t="shared" si="59"/>
        <v>78023212.5</v>
      </c>
      <c r="BW77" s="74">
        <f t="shared" si="48"/>
        <v>54954</v>
      </c>
      <c r="BY77" s="76"/>
      <c r="CB77" s="50">
        <f t="shared" si="66"/>
        <v>0</v>
      </c>
      <c r="CD77" s="74">
        <f t="shared" si="49"/>
        <v>54954</v>
      </c>
      <c r="CI77" s="50">
        <f t="shared" si="67"/>
        <v>0</v>
      </c>
      <c r="CJ77" s="74"/>
      <c r="CK77" s="74">
        <f t="shared" si="50"/>
        <v>54954</v>
      </c>
      <c r="CQ77" s="74">
        <f t="shared" si="51"/>
        <v>54954</v>
      </c>
      <c r="CU77" s="50">
        <f t="shared" si="68"/>
        <v>0</v>
      </c>
      <c r="CW77" s="74">
        <f t="shared" si="52"/>
        <v>54954</v>
      </c>
      <c r="DA77" s="50">
        <f t="shared" si="69"/>
        <v>0</v>
      </c>
      <c r="DC77" s="74">
        <f t="shared" si="53"/>
        <v>54954</v>
      </c>
      <c r="DH77" s="50">
        <f t="shared" si="70"/>
        <v>0</v>
      </c>
      <c r="DJ77" s="74">
        <f t="shared" si="54"/>
        <v>54954</v>
      </c>
      <c r="DO77" s="50">
        <f t="shared" si="71"/>
        <v>0</v>
      </c>
      <c r="DQ77" s="74">
        <f t="shared" si="55"/>
        <v>54954</v>
      </c>
      <c r="DR77" s="56"/>
      <c r="DS77" s="56"/>
      <c r="DT77" s="56"/>
      <c r="DU77" s="56"/>
      <c r="DV77" s="50">
        <f t="shared" si="72"/>
        <v>0</v>
      </c>
      <c r="DX77" s="74">
        <f t="shared" si="56"/>
        <v>54954</v>
      </c>
      <c r="DY77" s="56"/>
      <c r="DZ77" s="56"/>
      <c r="EA77" s="56"/>
      <c r="EB77" s="56"/>
      <c r="EC77" s="50">
        <f t="shared" si="73"/>
        <v>0</v>
      </c>
    </row>
    <row r="78" spans="6:133" x14ac:dyDescent="0.2">
      <c r="F78" s="74">
        <f t="shared" ref="F78:F97" si="75">EOMONTH(F77,6)</f>
        <v>55153</v>
      </c>
      <c r="G78" s="74"/>
      <c r="H78" s="74">
        <f t="shared" si="57"/>
        <v>55137</v>
      </c>
      <c r="I78" s="50"/>
      <c r="O78" s="74">
        <f t="shared" si="60"/>
        <v>55137</v>
      </c>
      <c r="P78" s="50">
        <v>0</v>
      </c>
      <c r="R78" s="50">
        <v>4750125</v>
      </c>
      <c r="S78" s="50">
        <v>0</v>
      </c>
      <c r="T78" s="50"/>
      <c r="U78" s="50">
        <f t="shared" si="74"/>
        <v>4750125</v>
      </c>
      <c r="W78" s="74">
        <f t="shared" si="61"/>
        <v>55137</v>
      </c>
      <c r="X78" s="50">
        <v>612114.30000000005</v>
      </c>
      <c r="Y78" s="76">
        <v>5.2499999999999998E-2</v>
      </c>
      <c r="Z78" s="50">
        <v>0</v>
      </c>
      <c r="AA78" s="50">
        <v>2777178.3</v>
      </c>
      <c r="AB78" s="50">
        <f t="shared" si="62"/>
        <v>3389292.6524999999</v>
      </c>
      <c r="AD78" s="74">
        <f t="shared" si="41"/>
        <v>55137</v>
      </c>
      <c r="AE78" s="50">
        <v>0</v>
      </c>
      <c r="AG78" s="50">
        <v>3425625</v>
      </c>
      <c r="AH78" s="50">
        <v>0</v>
      </c>
      <c r="AI78" s="50">
        <f t="shared" si="63"/>
        <v>3425625</v>
      </c>
      <c r="AK78" s="74">
        <f t="shared" si="42"/>
        <v>55137</v>
      </c>
      <c r="AL78" s="50">
        <v>3195000</v>
      </c>
      <c r="AM78" s="76">
        <v>0.05</v>
      </c>
      <c r="AN78" s="50">
        <v>233000</v>
      </c>
      <c r="AO78" s="50">
        <f t="shared" si="64"/>
        <v>3428000.05</v>
      </c>
      <c r="AQ78" s="74">
        <f t="shared" si="43"/>
        <v>55137</v>
      </c>
      <c r="AU78" s="50">
        <f t="shared" si="65"/>
        <v>0</v>
      </c>
      <c r="AW78" s="74">
        <f t="shared" si="44"/>
        <v>55137</v>
      </c>
      <c r="AX78" s="50">
        <v>21838600</v>
      </c>
      <c r="AY78" s="94">
        <v>5.7099999999999998E-2</v>
      </c>
      <c r="AZ78" s="50">
        <v>3760000</v>
      </c>
      <c r="BA78" s="50">
        <v>168161400</v>
      </c>
      <c r="BB78" s="50">
        <f t="shared" si="40"/>
        <v>193760000</v>
      </c>
      <c r="BD78" s="74">
        <f t="shared" si="45"/>
        <v>55137</v>
      </c>
      <c r="BJ78" s="74">
        <f t="shared" si="46"/>
        <v>55137</v>
      </c>
      <c r="BK78" s="50"/>
      <c r="BL78" s="73"/>
      <c r="BO78" s="50">
        <f t="shared" si="58"/>
        <v>0</v>
      </c>
      <c r="BQ78" s="74">
        <f t="shared" si="47"/>
        <v>55137</v>
      </c>
      <c r="BU78" s="50">
        <f t="shared" si="59"/>
        <v>0</v>
      </c>
      <c r="BW78" s="74">
        <f t="shared" si="48"/>
        <v>55137</v>
      </c>
      <c r="CB78" s="50">
        <f t="shared" si="66"/>
        <v>0</v>
      </c>
      <c r="CD78" s="74">
        <f t="shared" si="49"/>
        <v>55137</v>
      </c>
      <c r="CI78" s="50">
        <f t="shared" si="67"/>
        <v>0</v>
      </c>
      <c r="CJ78" s="74"/>
      <c r="CK78" s="74">
        <f t="shared" si="50"/>
        <v>55137</v>
      </c>
      <c r="CQ78" s="74">
        <f t="shared" si="51"/>
        <v>55137</v>
      </c>
      <c r="CU78" s="50">
        <f t="shared" si="68"/>
        <v>0</v>
      </c>
      <c r="CW78" s="74">
        <f t="shared" si="52"/>
        <v>55137</v>
      </c>
      <c r="DA78" s="50">
        <f t="shared" si="69"/>
        <v>0</v>
      </c>
      <c r="DC78" s="74">
        <f t="shared" si="53"/>
        <v>55137</v>
      </c>
      <c r="DH78" s="50">
        <f t="shared" si="70"/>
        <v>0</v>
      </c>
      <c r="DJ78" s="74">
        <f t="shared" si="54"/>
        <v>55137</v>
      </c>
      <c r="DO78" s="50">
        <f t="shared" si="71"/>
        <v>0</v>
      </c>
      <c r="DQ78" s="74">
        <f t="shared" si="55"/>
        <v>55137</v>
      </c>
      <c r="DV78" s="50">
        <f t="shared" si="72"/>
        <v>0</v>
      </c>
      <c r="DX78" s="74">
        <f t="shared" si="56"/>
        <v>55137</v>
      </c>
      <c r="DY78" s="56"/>
      <c r="DZ78" s="56"/>
      <c r="EA78" s="56"/>
      <c r="EB78" s="56"/>
      <c r="EC78" s="50">
        <f t="shared" si="73"/>
        <v>0</v>
      </c>
    </row>
    <row r="79" spans="6:133" x14ac:dyDescent="0.2">
      <c r="F79" s="74">
        <f t="shared" si="75"/>
        <v>55334</v>
      </c>
      <c r="G79" s="74"/>
      <c r="H79" s="74">
        <f t="shared" si="57"/>
        <v>55319</v>
      </c>
      <c r="I79" s="50">
        <f>+SUM(P78:P79,X78:X79,AL78:AL79,AE78:AE79,AR78:AR79,AX78:AX79,BE78:BE79,BK78:BK79,BR78:BR79,BX78:BX79,CE78:CE79,CL78:CL79,CR78:CR79,CX78:CX79,DD78:DD79,DK78:DK79,DR78:DR79,DY78:DY79,)</f>
        <v>40863853.649999999</v>
      </c>
      <c r="J79" s="50">
        <f>+SUM(R78:R79,Z78:Z79,AG78:AG79,AN78:AN79,AT78:AT79,AZ78:AZ79,BG78:BG79,BM78:BM79,BT78:BT79,BZ78:BZ79,CG78:CG79,CN78:CN79,CT78:CT79,CZ78:CZ79,DF78:DF79,DM78:DM79,DT78:DT79,EA78:EA79,)</f>
        <v>24257625</v>
      </c>
      <c r="K79" s="50">
        <f>+SUM(S78:S79,AA78:AA79,AH78:AH79,BA78:BA79,BN78:BN79,CA78:CA79,CH78:CH79,DG78:DG79,DN78:DN79,DU78:DU79,EB78:EB79,)</f>
        <v>282121667.85000002</v>
      </c>
      <c r="L79" s="50"/>
      <c r="M79" s="50">
        <f>SUM(I79:L79)</f>
        <v>347243146.5</v>
      </c>
      <c r="O79" s="74">
        <f t="shared" si="60"/>
        <v>55319</v>
      </c>
      <c r="P79" s="50">
        <v>0</v>
      </c>
      <c r="R79" s="50">
        <v>4750125</v>
      </c>
      <c r="S79" s="50">
        <v>0</v>
      </c>
      <c r="T79" s="50"/>
      <c r="U79" s="50">
        <f t="shared" si="74"/>
        <v>4750125</v>
      </c>
      <c r="W79" s="74">
        <f t="shared" si="61"/>
        <v>55319</v>
      </c>
      <c r="X79" s="50">
        <v>0</v>
      </c>
      <c r="Z79" s="50">
        <v>0</v>
      </c>
      <c r="AA79" s="50">
        <v>0</v>
      </c>
      <c r="AB79" s="50">
        <f t="shared" si="62"/>
        <v>0</v>
      </c>
      <c r="AD79" s="74">
        <f t="shared" si="41"/>
        <v>55319</v>
      </c>
      <c r="AE79" s="50">
        <v>0</v>
      </c>
      <c r="AG79" s="50">
        <v>3425625</v>
      </c>
      <c r="AH79" s="50">
        <v>0</v>
      </c>
      <c r="AI79" s="50">
        <f t="shared" si="63"/>
        <v>3425625</v>
      </c>
      <c r="AK79" s="74">
        <f t="shared" si="42"/>
        <v>55319</v>
      </c>
      <c r="AL79" s="50">
        <v>1350000</v>
      </c>
      <c r="AM79" s="76">
        <v>0.05</v>
      </c>
      <c r="AN79" s="50">
        <v>153125</v>
      </c>
      <c r="AO79" s="50">
        <f t="shared" si="64"/>
        <v>1503125.05</v>
      </c>
      <c r="AQ79" s="74">
        <f t="shared" si="43"/>
        <v>55319</v>
      </c>
      <c r="AU79" s="50">
        <f t="shared" si="65"/>
        <v>0</v>
      </c>
      <c r="AW79" s="74">
        <f t="shared" si="44"/>
        <v>55319</v>
      </c>
      <c r="AX79" s="50">
        <v>13868139.35</v>
      </c>
      <c r="AY79" s="94">
        <v>5.7299999999999997E-2</v>
      </c>
      <c r="AZ79" s="50">
        <v>3760000</v>
      </c>
      <c r="BA79" s="50">
        <v>111183089.55</v>
      </c>
      <c r="BB79" s="50">
        <f t="shared" si="40"/>
        <v>128811228.90000001</v>
      </c>
      <c r="BD79" s="74">
        <f t="shared" si="45"/>
        <v>55319</v>
      </c>
      <c r="BJ79" s="74">
        <f t="shared" si="46"/>
        <v>55319</v>
      </c>
      <c r="BK79" s="50"/>
      <c r="BL79" s="50"/>
      <c r="BO79" s="50">
        <f t="shared" si="58"/>
        <v>0</v>
      </c>
      <c r="BQ79" s="74">
        <f t="shared" si="47"/>
        <v>55319</v>
      </c>
      <c r="BU79" s="50">
        <f t="shared" si="59"/>
        <v>0</v>
      </c>
      <c r="BW79" s="74">
        <f t="shared" si="48"/>
        <v>55319</v>
      </c>
      <c r="CB79" s="50">
        <f t="shared" si="66"/>
        <v>0</v>
      </c>
      <c r="CD79" s="74">
        <f t="shared" si="49"/>
        <v>55319</v>
      </c>
      <c r="CI79" s="50">
        <f t="shared" si="67"/>
        <v>0</v>
      </c>
      <c r="CJ79" s="74"/>
      <c r="CK79" s="74">
        <f t="shared" si="50"/>
        <v>55319</v>
      </c>
      <c r="CQ79" s="74">
        <f t="shared" si="51"/>
        <v>55319</v>
      </c>
      <c r="CU79" s="50">
        <f t="shared" si="68"/>
        <v>0</v>
      </c>
      <c r="CW79" s="74">
        <f t="shared" si="52"/>
        <v>55319</v>
      </c>
      <c r="DA79" s="50">
        <f t="shared" si="69"/>
        <v>0</v>
      </c>
      <c r="DC79" s="74">
        <f t="shared" si="53"/>
        <v>55319</v>
      </c>
      <c r="DH79" s="50">
        <f t="shared" si="70"/>
        <v>0</v>
      </c>
      <c r="DJ79" s="74">
        <f t="shared" si="54"/>
        <v>55319</v>
      </c>
      <c r="DO79" s="50">
        <f t="shared" si="71"/>
        <v>0</v>
      </c>
      <c r="DQ79" s="74">
        <f t="shared" si="55"/>
        <v>55319</v>
      </c>
      <c r="DV79" s="50">
        <f t="shared" si="72"/>
        <v>0</v>
      </c>
      <c r="DX79" s="74">
        <f t="shared" si="56"/>
        <v>55319</v>
      </c>
      <c r="EC79" s="50">
        <f t="shared" si="73"/>
        <v>0</v>
      </c>
    </row>
    <row r="80" spans="6:133" x14ac:dyDescent="0.2">
      <c r="F80" s="74">
        <f t="shared" si="75"/>
        <v>55518</v>
      </c>
      <c r="G80" s="74"/>
      <c r="H80" s="74">
        <f t="shared" si="57"/>
        <v>55502</v>
      </c>
      <c r="I80" s="50"/>
      <c r="O80" s="74">
        <f t="shared" si="60"/>
        <v>55502</v>
      </c>
      <c r="P80" s="50">
        <v>0</v>
      </c>
      <c r="R80" s="50">
        <v>4750125</v>
      </c>
      <c r="S80" s="50">
        <v>0</v>
      </c>
      <c r="T80" s="50"/>
      <c r="U80" s="50">
        <f t="shared" si="74"/>
        <v>4750125</v>
      </c>
      <c r="W80" s="74">
        <f t="shared" si="61"/>
        <v>55502</v>
      </c>
      <c r="X80" s="50">
        <v>579820.5</v>
      </c>
      <c r="Y80" s="76">
        <v>5.2499999999999998E-2</v>
      </c>
      <c r="Z80" s="50">
        <v>0</v>
      </c>
      <c r="AA80" s="50">
        <v>2801419</v>
      </c>
      <c r="AB80" s="50">
        <f t="shared" si="62"/>
        <v>3381239.5525000002</v>
      </c>
      <c r="AD80" s="74">
        <f t="shared" si="41"/>
        <v>55502</v>
      </c>
      <c r="AE80" s="50">
        <v>0</v>
      </c>
      <c r="AG80" s="50">
        <v>3425625</v>
      </c>
      <c r="AH80" s="50">
        <v>0</v>
      </c>
      <c r="AI80" s="50">
        <f t="shared" si="63"/>
        <v>3425625</v>
      </c>
      <c r="AK80" s="74">
        <f t="shared" si="42"/>
        <v>55502</v>
      </c>
      <c r="AL80" s="50">
        <v>3035000</v>
      </c>
      <c r="AM80" s="76">
        <v>0.05</v>
      </c>
      <c r="AN80" s="50">
        <v>119375</v>
      </c>
      <c r="AO80" s="50">
        <f t="shared" si="64"/>
        <v>3154375.05</v>
      </c>
      <c r="AQ80" s="74">
        <f t="shared" si="43"/>
        <v>55502</v>
      </c>
      <c r="AU80" s="50">
        <f t="shared" si="65"/>
        <v>0</v>
      </c>
      <c r="AW80" s="74">
        <f t="shared" si="44"/>
        <v>55502</v>
      </c>
      <c r="AX80" s="50">
        <v>42818297.75</v>
      </c>
      <c r="AY80" s="94" t="s">
        <v>118</v>
      </c>
      <c r="AZ80" s="50">
        <v>3760000</v>
      </c>
      <c r="BA80" s="50">
        <v>147456702.25</v>
      </c>
      <c r="BB80" s="50">
        <f t="shared" si="40"/>
        <v>194035000</v>
      </c>
      <c r="BD80" s="74">
        <f t="shared" si="45"/>
        <v>55502</v>
      </c>
      <c r="BJ80" s="74">
        <f t="shared" si="46"/>
        <v>55502</v>
      </c>
      <c r="BK80" s="50"/>
      <c r="BL80" s="50"/>
      <c r="BO80" s="50">
        <f t="shared" si="58"/>
        <v>0</v>
      </c>
      <c r="BQ80" s="74">
        <f t="shared" si="47"/>
        <v>55502</v>
      </c>
      <c r="BU80" s="50">
        <f t="shared" si="59"/>
        <v>0</v>
      </c>
      <c r="BW80" s="74">
        <f t="shared" si="48"/>
        <v>55502</v>
      </c>
      <c r="CB80" s="50">
        <f t="shared" si="66"/>
        <v>0</v>
      </c>
      <c r="CD80" s="74">
        <f t="shared" si="49"/>
        <v>55502</v>
      </c>
      <c r="CI80" s="50">
        <f t="shared" si="67"/>
        <v>0</v>
      </c>
      <c r="CJ80" s="74"/>
      <c r="CK80" s="74">
        <f t="shared" si="50"/>
        <v>55502</v>
      </c>
      <c r="CQ80" s="74">
        <f t="shared" si="51"/>
        <v>55502</v>
      </c>
      <c r="CU80" s="50">
        <f t="shared" si="68"/>
        <v>0</v>
      </c>
      <c r="CW80" s="74">
        <f t="shared" si="52"/>
        <v>55502</v>
      </c>
      <c r="DA80" s="50">
        <f t="shared" si="69"/>
        <v>0</v>
      </c>
      <c r="DC80" s="74">
        <f t="shared" si="53"/>
        <v>55502</v>
      </c>
      <c r="DH80" s="50">
        <f t="shared" si="70"/>
        <v>0</v>
      </c>
      <c r="DJ80" s="74">
        <f t="shared" si="54"/>
        <v>55502</v>
      </c>
      <c r="DO80" s="50">
        <f t="shared" si="71"/>
        <v>0</v>
      </c>
      <c r="DQ80" s="74">
        <f t="shared" si="55"/>
        <v>55502</v>
      </c>
      <c r="DV80" s="50">
        <f t="shared" si="72"/>
        <v>0</v>
      </c>
      <c r="DX80" s="74">
        <f t="shared" si="56"/>
        <v>55502</v>
      </c>
      <c r="EC80" s="50">
        <f t="shared" si="73"/>
        <v>0</v>
      </c>
    </row>
    <row r="81" spans="6:133" x14ac:dyDescent="0.2">
      <c r="F81" s="74">
        <f t="shared" si="75"/>
        <v>55700</v>
      </c>
      <c r="G81" s="74"/>
      <c r="H81" s="74">
        <f t="shared" si="57"/>
        <v>55685</v>
      </c>
      <c r="I81" s="50">
        <f>+SUM(P80:P81,X80:X81,AL80:AL81,AE80:AE81,AR80:AR81,AX80:AX81,BE80:BE81,BK80:BK81,BR80:BR81,BX80:BX81,CE80:CE81,CL80:CL81,CR80:CR81,CX80:CX81,DD80:DD81,DK80:DK81,DR80:DR81,DY80:DY81,)</f>
        <v>173573118.25</v>
      </c>
      <c r="J81" s="50">
        <f>+SUM(R80:R81,Z80:Z81,AG80:AG81,AN80:AN81,AT80:AT81,AZ80:AZ81,BG80:BG81,BM80:BM81,BT80:BT81,BZ80:BZ81,CG80:CG81,CN80:CN81,CT80:CT81,CZ80:CZ81,DF80:DF81,DM80:DM81,DT80:DT81,EA80:EA81,)</f>
        <v>23409375</v>
      </c>
      <c r="K81" s="50">
        <f>+SUM(S80:S81,AA80:AA81,AH80:AH81,BA80:BA81,BN80:BN81,CA80:CA81,CH80:CH81,DG80:DG81,DN80:DN81,DU80:DU81,EB80:EB81,)</f>
        <v>150258121.25</v>
      </c>
      <c r="L81" s="50"/>
      <c r="M81" s="50">
        <f>SUM(I81:L81)</f>
        <v>347240614.5</v>
      </c>
      <c r="O81" s="74">
        <f t="shared" si="60"/>
        <v>55685</v>
      </c>
      <c r="P81" s="50">
        <v>0</v>
      </c>
      <c r="R81" s="50">
        <v>4750125</v>
      </c>
      <c r="S81" s="50">
        <v>0</v>
      </c>
      <c r="T81" s="50"/>
      <c r="U81" s="50">
        <f t="shared" si="74"/>
        <v>4750125</v>
      </c>
      <c r="W81" s="74">
        <f t="shared" si="61"/>
        <v>55685</v>
      </c>
      <c r="X81" s="50">
        <v>0</v>
      </c>
      <c r="Z81" s="50">
        <v>0</v>
      </c>
      <c r="AA81" s="50">
        <v>0</v>
      </c>
      <c r="AB81" s="50">
        <f t="shared" si="62"/>
        <v>0</v>
      </c>
      <c r="AD81" s="74">
        <f t="shared" si="41"/>
        <v>55685</v>
      </c>
      <c r="AE81" s="50">
        <v>0</v>
      </c>
      <c r="AG81" s="50">
        <v>3425625</v>
      </c>
      <c r="AH81" s="50">
        <v>0</v>
      </c>
      <c r="AI81" s="50">
        <f t="shared" si="63"/>
        <v>3425625</v>
      </c>
      <c r="AK81" s="74">
        <f t="shared" si="42"/>
        <v>55685</v>
      </c>
      <c r="AL81" s="50">
        <v>1740000</v>
      </c>
      <c r="AM81" s="76">
        <v>0.05</v>
      </c>
      <c r="AN81" s="50">
        <v>43500</v>
      </c>
      <c r="AO81" s="50">
        <f t="shared" si="64"/>
        <v>1783500.05</v>
      </c>
      <c r="AQ81" s="74">
        <f t="shared" si="43"/>
        <v>55685</v>
      </c>
      <c r="AU81" s="50">
        <f t="shared" si="65"/>
        <v>0</v>
      </c>
      <c r="AW81" s="74">
        <f t="shared" si="44"/>
        <v>55685</v>
      </c>
      <c r="AX81" s="50">
        <v>125400000</v>
      </c>
      <c r="AY81" s="94">
        <v>0.05</v>
      </c>
      <c r="AZ81" s="50">
        <v>3135000</v>
      </c>
      <c r="BA81" s="50">
        <v>0</v>
      </c>
      <c r="BB81" s="50">
        <f t="shared" si="40"/>
        <v>128535000</v>
      </c>
      <c r="BD81" s="74">
        <f t="shared" si="45"/>
        <v>55685</v>
      </c>
      <c r="BJ81" s="74">
        <f t="shared" si="46"/>
        <v>55685</v>
      </c>
      <c r="BK81" s="50"/>
      <c r="BL81" s="50"/>
      <c r="BO81" s="50">
        <f t="shared" si="58"/>
        <v>0</v>
      </c>
      <c r="BQ81" s="74">
        <f t="shared" si="47"/>
        <v>55685</v>
      </c>
      <c r="BU81" s="50">
        <f t="shared" si="59"/>
        <v>0</v>
      </c>
      <c r="BW81" s="74">
        <f t="shared" si="48"/>
        <v>55685</v>
      </c>
      <c r="CB81" s="50">
        <f t="shared" si="66"/>
        <v>0</v>
      </c>
      <c r="CD81" s="74">
        <f t="shared" si="49"/>
        <v>55685</v>
      </c>
      <c r="CI81" s="50">
        <f t="shared" si="67"/>
        <v>0</v>
      </c>
      <c r="CJ81" s="74"/>
      <c r="CK81" s="74">
        <f t="shared" si="50"/>
        <v>55685</v>
      </c>
      <c r="CQ81" s="74">
        <f t="shared" si="51"/>
        <v>55685</v>
      </c>
      <c r="CU81" s="50">
        <f t="shared" si="68"/>
        <v>0</v>
      </c>
      <c r="CW81" s="74">
        <f t="shared" si="52"/>
        <v>55685</v>
      </c>
      <c r="DA81" s="50">
        <f t="shared" si="69"/>
        <v>0</v>
      </c>
      <c r="DC81" s="74">
        <f t="shared" si="53"/>
        <v>55685</v>
      </c>
      <c r="DH81" s="50">
        <f t="shared" si="70"/>
        <v>0</v>
      </c>
      <c r="DJ81" s="74">
        <f t="shared" si="54"/>
        <v>55685</v>
      </c>
      <c r="DO81" s="50">
        <f t="shared" si="71"/>
        <v>0</v>
      </c>
      <c r="DQ81" s="74">
        <f t="shared" si="55"/>
        <v>55685</v>
      </c>
      <c r="DV81" s="50">
        <f t="shared" si="72"/>
        <v>0</v>
      </c>
      <c r="DX81" s="74">
        <f t="shared" si="56"/>
        <v>55685</v>
      </c>
      <c r="EC81" s="50">
        <f t="shared" si="73"/>
        <v>0</v>
      </c>
    </row>
    <row r="82" spans="6:133" x14ac:dyDescent="0.2">
      <c r="F82" s="74">
        <f t="shared" si="75"/>
        <v>55884</v>
      </c>
      <c r="G82" s="74"/>
      <c r="H82" s="74">
        <f t="shared" si="57"/>
        <v>55868</v>
      </c>
      <c r="I82" s="50"/>
      <c r="O82" s="74">
        <f t="shared" si="60"/>
        <v>55868</v>
      </c>
      <c r="P82" s="50">
        <v>223637.7</v>
      </c>
      <c r="Q82" s="76">
        <v>5.2499999999999998E-2</v>
      </c>
      <c r="R82" s="50">
        <v>4750125</v>
      </c>
      <c r="S82" s="50">
        <v>1149960.5</v>
      </c>
      <c r="T82" s="50"/>
      <c r="U82" s="50">
        <f t="shared" si="74"/>
        <v>6123723.2525000004</v>
      </c>
      <c r="W82" s="74">
        <f t="shared" si="61"/>
        <v>55868</v>
      </c>
      <c r="X82" s="50">
        <v>733950</v>
      </c>
      <c r="Y82" s="76">
        <v>5.2499999999999998E-2</v>
      </c>
      <c r="Z82" s="50">
        <v>0</v>
      </c>
      <c r="AA82" s="50">
        <v>3773750</v>
      </c>
      <c r="AB82" s="50">
        <f t="shared" si="62"/>
        <v>4507700.0525000002</v>
      </c>
      <c r="AD82" s="74">
        <f t="shared" si="41"/>
        <v>55868</v>
      </c>
      <c r="AE82" s="50">
        <v>23819550</v>
      </c>
      <c r="AF82" s="66" t="s">
        <v>120</v>
      </c>
      <c r="AG82" s="50">
        <v>3425625</v>
      </c>
      <c r="AH82" s="50">
        <v>171870450</v>
      </c>
      <c r="AI82" s="50">
        <f t="shared" si="63"/>
        <v>199115625</v>
      </c>
      <c r="AK82" s="74">
        <f t="shared" si="42"/>
        <v>55868</v>
      </c>
      <c r="AL82" s="50">
        <v>0</v>
      </c>
      <c r="AN82" s="50">
        <v>0</v>
      </c>
      <c r="AO82" s="50">
        <f t="shared" si="64"/>
        <v>0</v>
      </c>
      <c r="AQ82" s="74">
        <f t="shared" si="43"/>
        <v>55868</v>
      </c>
      <c r="AU82" s="50">
        <f t="shared" si="65"/>
        <v>0</v>
      </c>
      <c r="AW82" s="74">
        <f t="shared" si="44"/>
        <v>55868</v>
      </c>
      <c r="AX82" s="50"/>
      <c r="AY82" s="94"/>
      <c r="AZ82" s="50"/>
      <c r="BA82" s="50"/>
      <c r="BB82" s="50">
        <f t="shared" si="40"/>
        <v>0</v>
      </c>
      <c r="BD82" s="74">
        <f t="shared" si="45"/>
        <v>55868</v>
      </c>
      <c r="BF82" s="76"/>
      <c r="BJ82" s="74">
        <f t="shared" si="46"/>
        <v>55868</v>
      </c>
      <c r="BK82" s="50"/>
      <c r="BL82" s="76"/>
      <c r="BM82" s="50"/>
      <c r="BO82" s="50">
        <f t="shared" si="58"/>
        <v>0</v>
      </c>
      <c r="BQ82" s="74">
        <f t="shared" si="47"/>
        <v>55868</v>
      </c>
      <c r="BR82" s="50"/>
      <c r="BS82" s="76"/>
      <c r="BT82" s="50"/>
      <c r="BU82" s="50">
        <f t="shared" si="59"/>
        <v>0</v>
      </c>
      <c r="BW82" s="74">
        <f t="shared" si="48"/>
        <v>55868</v>
      </c>
      <c r="BY82" s="76"/>
      <c r="CB82" s="50">
        <f t="shared" si="66"/>
        <v>0</v>
      </c>
      <c r="CD82" s="74">
        <f t="shared" si="49"/>
        <v>55868</v>
      </c>
      <c r="CF82" s="56"/>
      <c r="CI82" s="50">
        <f t="shared" si="67"/>
        <v>0</v>
      </c>
      <c r="CJ82" s="74"/>
      <c r="CK82" s="74">
        <f t="shared" si="50"/>
        <v>55868</v>
      </c>
      <c r="CL82" s="56"/>
      <c r="CM82" s="56"/>
      <c r="CN82" s="56"/>
      <c r="CO82" s="56"/>
      <c r="CQ82" s="74">
        <f t="shared" si="51"/>
        <v>55868</v>
      </c>
      <c r="CR82" s="56"/>
      <c r="CS82" s="56"/>
      <c r="CT82" s="56"/>
      <c r="CU82" s="50">
        <f t="shared" si="68"/>
        <v>0</v>
      </c>
      <c r="CW82" s="74">
        <f t="shared" si="52"/>
        <v>55868</v>
      </c>
      <c r="CX82" s="56"/>
      <c r="CY82" s="56"/>
      <c r="CZ82" s="56"/>
      <c r="DA82" s="50">
        <f t="shared" si="69"/>
        <v>0</v>
      </c>
      <c r="DC82" s="74">
        <f t="shared" si="53"/>
        <v>55868</v>
      </c>
      <c r="DD82" s="56"/>
      <c r="DE82" s="56"/>
      <c r="DF82" s="56"/>
      <c r="DG82" s="56"/>
      <c r="DH82" s="50">
        <f t="shared" si="70"/>
        <v>0</v>
      </c>
      <c r="DJ82" s="74">
        <f t="shared" si="54"/>
        <v>55868</v>
      </c>
      <c r="DK82" s="56"/>
      <c r="DL82" s="56"/>
      <c r="DM82" s="56"/>
      <c r="DN82" s="56"/>
      <c r="DO82" s="50">
        <f t="shared" si="71"/>
        <v>0</v>
      </c>
      <c r="DQ82" s="74">
        <f t="shared" si="55"/>
        <v>55868</v>
      </c>
      <c r="DR82" s="56"/>
      <c r="DS82" s="56"/>
      <c r="DT82" s="56"/>
      <c r="DU82" s="56"/>
      <c r="DV82" s="50">
        <f t="shared" si="72"/>
        <v>0</v>
      </c>
      <c r="DX82" s="74">
        <f t="shared" si="56"/>
        <v>55868</v>
      </c>
      <c r="DY82" s="56"/>
      <c r="DZ82" s="56"/>
      <c r="EA82" s="56"/>
      <c r="EB82" s="56"/>
      <c r="EC82" s="50">
        <f t="shared" si="73"/>
        <v>0</v>
      </c>
    </row>
    <row r="83" spans="6:133" x14ac:dyDescent="0.2">
      <c r="F83" s="74">
        <f t="shared" si="75"/>
        <v>56065</v>
      </c>
      <c r="G83" s="74"/>
      <c r="H83" s="74">
        <f t="shared" si="57"/>
        <v>56050</v>
      </c>
      <c r="I83" s="50">
        <f>+SUM(P82:P83,X82:X83,AL82:AL83,AE82:AE83,AR82:AR83,AX82:AX83,BE82:BE83,BK82:BK83,BR82:BR83,BX82:BX83,CE82:CE83,CL82:CL83,CR82:CR83,CX82:CX83,DD82:DD83,DK82:DK83,DR82:DR83,DY82:DY83,)</f>
        <v>154112137.69999999</v>
      </c>
      <c r="J83" s="50">
        <f>+SUM(R82:R83,Z82:Z83,AG82:AG83,AN82:AN83,AT82:AT83,AZ82:AZ83,BG82:BG83,BM82:BM83,BT82:BT83,BZ82:BZ83,CG82:CG83,CN82:CN83,CT82:CT83,CZ82:CZ83,DF82:DF83,DM82:DM83,DT82:DT83,EA82:EA83,)</f>
        <v>16334250</v>
      </c>
      <c r="K83" s="50">
        <f>+SUM(S82:S83,AA82:AA83,AH82:AH83,BA82:BA83,BN82:BN83,CA82:CA83,CH82:CH83,DG82:DG83,DN82:DN83,DU82:DU83,EB82:EB83,)</f>
        <v>176794160.5</v>
      </c>
      <c r="L83" s="50"/>
      <c r="M83" s="50">
        <f>SUM(I83:L83)</f>
        <v>347240548.19999999</v>
      </c>
      <c r="O83" s="74">
        <f t="shared" si="60"/>
        <v>56050</v>
      </c>
      <c r="P83" s="50">
        <v>0</v>
      </c>
      <c r="R83" s="50">
        <v>4750125</v>
      </c>
      <c r="S83" s="50">
        <v>0</v>
      </c>
      <c r="T83" s="50"/>
      <c r="U83" s="50">
        <f t="shared" si="74"/>
        <v>4750125</v>
      </c>
      <c r="W83" s="74">
        <f t="shared" si="61"/>
        <v>56050</v>
      </c>
      <c r="X83" s="50">
        <v>0</v>
      </c>
      <c r="Z83" s="50">
        <v>0</v>
      </c>
      <c r="AA83" s="50">
        <v>0</v>
      </c>
      <c r="AB83" s="50">
        <f t="shared" si="62"/>
        <v>0</v>
      </c>
      <c r="AD83" s="74">
        <f t="shared" si="41"/>
        <v>56050</v>
      </c>
      <c r="AE83" s="50">
        <v>129335000</v>
      </c>
      <c r="AF83" s="66" t="s">
        <v>115</v>
      </c>
      <c r="AG83" s="50">
        <v>3408375</v>
      </c>
      <c r="AH83" s="50">
        <v>0</v>
      </c>
      <c r="AI83" s="50">
        <f t="shared" si="63"/>
        <v>132743375</v>
      </c>
      <c r="AK83" s="74">
        <f t="shared" si="42"/>
        <v>56050</v>
      </c>
      <c r="AL83" s="50">
        <v>0</v>
      </c>
      <c r="AN83" s="50">
        <v>0</v>
      </c>
      <c r="AO83" s="50">
        <f t="shared" si="64"/>
        <v>0</v>
      </c>
      <c r="AQ83" s="74">
        <f t="shared" si="43"/>
        <v>56050</v>
      </c>
      <c r="AU83" s="50">
        <f t="shared" si="65"/>
        <v>0</v>
      </c>
      <c r="AW83" s="74">
        <f t="shared" si="44"/>
        <v>56050</v>
      </c>
      <c r="AX83" s="50"/>
      <c r="AY83" s="94"/>
      <c r="AZ83" s="50"/>
      <c r="BA83" s="50"/>
      <c r="BB83" s="50">
        <f t="shared" si="40"/>
        <v>0</v>
      </c>
      <c r="BD83" s="74">
        <f t="shared" si="45"/>
        <v>56050</v>
      </c>
      <c r="BF83" s="76"/>
      <c r="BJ83" s="74">
        <f t="shared" si="46"/>
        <v>56050</v>
      </c>
      <c r="BK83" s="50"/>
      <c r="BL83" s="76"/>
      <c r="BM83" s="50"/>
      <c r="BO83" s="50">
        <f t="shared" si="58"/>
        <v>0</v>
      </c>
      <c r="BQ83" s="74">
        <f t="shared" si="47"/>
        <v>56050</v>
      </c>
      <c r="BR83" s="50"/>
      <c r="BS83" s="76"/>
      <c r="BT83" s="50"/>
      <c r="BU83" s="50">
        <f t="shared" si="59"/>
        <v>0</v>
      </c>
      <c r="BW83" s="74">
        <f t="shared" si="48"/>
        <v>56050</v>
      </c>
      <c r="BY83" s="76"/>
      <c r="CB83" s="50">
        <f t="shared" si="66"/>
        <v>0</v>
      </c>
      <c r="CD83" s="74">
        <f t="shared" si="49"/>
        <v>56050</v>
      </c>
      <c r="CF83" s="56"/>
      <c r="CI83" s="50">
        <f t="shared" si="67"/>
        <v>0</v>
      </c>
      <c r="CJ83" s="74"/>
      <c r="CK83" s="74">
        <f t="shared" si="50"/>
        <v>56050</v>
      </c>
      <c r="CL83" s="56"/>
      <c r="CM83" s="56"/>
      <c r="CN83" s="56"/>
      <c r="CO83" s="56"/>
      <c r="CQ83" s="74">
        <f t="shared" si="51"/>
        <v>56050</v>
      </c>
      <c r="CR83" s="56"/>
      <c r="CS83" s="56"/>
      <c r="CT83" s="56"/>
      <c r="CU83" s="50">
        <f t="shared" si="68"/>
        <v>0</v>
      </c>
      <c r="CW83" s="74">
        <f t="shared" si="52"/>
        <v>56050</v>
      </c>
      <c r="CX83" s="56"/>
      <c r="CY83" s="56"/>
      <c r="CZ83" s="56"/>
      <c r="DA83" s="50">
        <f t="shared" si="69"/>
        <v>0</v>
      </c>
      <c r="DC83" s="74">
        <f t="shared" si="53"/>
        <v>56050</v>
      </c>
      <c r="DD83" s="56"/>
      <c r="DE83" s="56"/>
      <c r="DF83" s="56"/>
      <c r="DG83" s="56"/>
      <c r="DH83" s="50">
        <f t="shared" si="70"/>
        <v>0</v>
      </c>
      <c r="DJ83" s="74">
        <f t="shared" si="54"/>
        <v>56050</v>
      </c>
      <c r="DK83" s="56"/>
      <c r="DL83" s="56"/>
      <c r="DM83" s="56"/>
      <c r="DN83" s="56"/>
      <c r="DO83" s="50">
        <f t="shared" si="71"/>
        <v>0</v>
      </c>
      <c r="DQ83" s="74">
        <f t="shared" si="55"/>
        <v>56050</v>
      </c>
      <c r="DR83" s="56"/>
      <c r="DS83" s="56"/>
      <c r="DT83" s="56"/>
      <c r="DU83" s="56"/>
      <c r="DV83" s="50">
        <f t="shared" si="72"/>
        <v>0</v>
      </c>
      <c r="DX83" s="74">
        <f t="shared" si="56"/>
        <v>56050</v>
      </c>
      <c r="DY83" s="56"/>
      <c r="DZ83" s="56"/>
      <c r="EA83" s="56"/>
      <c r="EB83" s="56"/>
      <c r="EC83" s="50">
        <f t="shared" si="73"/>
        <v>0</v>
      </c>
    </row>
    <row r="84" spans="6:133" x14ac:dyDescent="0.2">
      <c r="F84" s="74">
        <f t="shared" si="75"/>
        <v>56249</v>
      </c>
      <c r="G84" s="74"/>
      <c r="H84" s="74">
        <f t="shared" si="57"/>
        <v>56233</v>
      </c>
      <c r="I84" s="50"/>
      <c r="O84" s="74">
        <f t="shared" si="60"/>
        <v>56233</v>
      </c>
      <c r="P84" s="50">
        <v>0</v>
      </c>
      <c r="R84" s="50">
        <v>4750125</v>
      </c>
      <c r="S84" s="50">
        <v>0</v>
      </c>
      <c r="T84" s="50"/>
      <c r="U84" s="50">
        <f t="shared" si="74"/>
        <v>4750125</v>
      </c>
      <c r="W84" s="74">
        <f t="shared" si="61"/>
        <v>56233</v>
      </c>
      <c r="X84" s="50">
        <v>32548480.649999999</v>
      </c>
      <c r="Y84" s="76">
        <v>5.2499999999999998E-2</v>
      </c>
      <c r="Z84" s="50">
        <v>0</v>
      </c>
      <c r="AA84" s="50">
        <v>177986684.5</v>
      </c>
      <c r="AB84" s="50">
        <f t="shared" si="62"/>
        <v>210535165.20249999</v>
      </c>
      <c r="AD84" s="74">
        <f t="shared" si="41"/>
        <v>56233</v>
      </c>
      <c r="AE84" s="50"/>
      <c r="AG84" s="50"/>
      <c r="AH84" s="50"/>
      <c r="AI84" s="50">
        <f t="shared" si="63"/>
        <v>0</v>
      </c>
      <c r="AK84" s="74">
        <f t="shared" si="42"/>
        <v>56233</v>
      </c>
      <c r="AO84" s="50">
        <f t="shared" si="64"/>
        <v>0</v>
      </c>
      <c r="AQ84" s="74">
        <f t="shared" si="43"/>
        <v>56233</v>
      </c>
      <c r="AU84" s="50">
        <f t="shared" si="65"/>
        <v>0</v>
      </c>
      <c r="AW84" s="74">
        <f t="shared" si="44"/>
        <v>56233</v>
      </c>
      <c r="AX84" s="50"/>
      <c r="AY84" s="94"/>
      <c r="AZ84" s="50"/>
      <c r="BA84" s="50"/>
      <c r="BB84" s="50">
        <f t="shared" si="40"/>
        <v>0</v>
      </c>
      <c r="BD84" s="74">
        <f t="shared" si="45"/>
        <v>56233</v>
      </c>
      <c r="BF84" s="76"/>
      <c r="BJ84" s="74">
        <f t="shared" si="46"/>
        <v>56233</v>
      </c>
      <c r="BK84" s="50"/>
      <c r="BL84" s="76"/>
      <c r="BM84" s="50"/>
      <c r="BO84" s="50">
        <f t="shared" si="58"/>
        <v>0</v>
      </c>
      <c r="BQ84" s="74">
        <f t="shared" si="47"/>
        <v>56233</v>
      </c>
      <c r="BR84" s="50"/>
      <c r="BS84" s="76"/>
      <c r="BT84" s="50"/>
      <c r="BU84" s="50">
        <f t="shared" si="59"/>
        <v>0</v>
      </c>
      <c r="BW84" s="74">
        <f t="shared" si="48"/>
        <v>56233</v>
      </c>
      <c r="BY84" s="76"/>
      <c r="CB84" s="50">
        <f t="shared" si="66"/>
        <v>0</v>
      </c>
      <c r="CD84" s="74">
        <f t="shared" si="49"/>
        <v>56233</v>
      </c>
      <c r="CF84" s="56"/>
      <c r="CI84" s="50">
        <f t="shared" si="67"/>
        <v>0</v>
      </c>
      <c r="CJ84" s="74"/>
      <c r="CK84" s="74">
        <f t="shared" si="50"/>
        <v>56233</v>
      </c>
      <c r="CL84" s="56"/>
      <c r="CM84" s="56"/>
      <c r="CN84" s="56"/>
      <c r="CO84" s="56"/>
      <c r="CQ84" s="74">
        <f t="shared" si="51"/>
        <v>56233</v>
      </c>
      <c r="CR84" s="56"/>
      <c r="CS84" s="56"/>
      <c r="CT84" s="56"/>
      <c r="CU84" s="50">
        <f t="shared" si="68"/>
        <v>0</v>
      </c>
      <c r="CW84" s="74">
        <f t="shared" si="52"/>
        <v>56233</v>
      </c>
      <c r="CX84" s="56"/>
      <c r="CY84" s="56"/>
      <c r="CZ84" s="56"/>
      <c r="DA84" s="50">
        <f t="shared" si="69"/>
        <v>0</v>
      </c>
      <c r="DC84" s="74">
        <f t="shared" si="53"/>
        <v>56233</v>
      </c>
      <c r="DD84" s="56"/>
      <c r="DE84" s="56"/>
      <c r="DF84" s="56"/>
      <c r="DG84" s="56"/>
      <c r="DH84" s="50">
        <f t="shared" si="70"/>
        <v>0</v>
      </c>
      <c r="DJ84" s="74">
        <f t="shared" si="54"/>
        <v>56233</v>
      </c>
      <c r="DK84" s="56"/>
      <c r="DL84" s="56"/>
      <c r="DM84" s="56"/>
      <c r="DN84" s="56"/>
      <c r="DO84" s="50">
        <f t="shared" si="71"/>
        <v>0</v>
      </c>
      <c r="DQ84" s="74">
        <f t="shared" si="55"/>
        <v>56233</v>
      </c>
      <c r="DR84" s="56"/>
      <c r="DS84" s="56"/>
      <c r="DT84" s="56"/>
      <c r="DU84" s="56"/>
      <c r="DV84" s="50">
        <f t="shared" si="72"/>
        <v>0</v>
      </c>
      <c r="DX84" s="74">
        <f t="shared" si="56"/>
        <v>56233</v>
      </c>
      <c r="DY84" s="56"/>
      <c r="DZ84" s="56"/>
      <c r="EA84" s="56"/>
      <c r="EB84" s="56"/>
      <c r="EC84" s="50">
        <f t="shared" si="73"/>
        <v>0</v>
      </c>
    </row>
    <row r="85" spans="6:133" x14ac:dyDescent="0.2">
      <c r="F85" s="74">
        <f t="shared" si="75"/>
        <v>56430</v>
      </c>
      <c r="G85" s="74"/>
      <c r="H85" s="74">
        <f t="shared" si="57"/>
        <v>56415</v>
      </c>
      <c r="I85" s="50">
        <f>+SUM(P84:P85,X84:X85,AL84:AL85,AE84:AE85,AR84:AR85,AX84:AX85,BE84:BE85,BK84:BK85,BR84:BR85,BX84:BX85,CE84:CE85,CL84:CL85,CR84:CR85,CX84:CX85,DD84:DD85,DK84:DK85,DR84:DR85,DY84:DY85,)</f>
        <v>68697912.650000006</v>
      </c>
      <c r="J85" s="50">
        <f>+SUM(R84:R85,Z84:Z85,AG84:AG85,AN84:AN85,AT84:AT85,AZ84:AZ85,BG84:BG85,BM84:BM85,BT84:BT85,BZ84:BZ85,CG84:CG85,CN84:CN85,CT84:CT85,CZ84:CZ85,DF84:DF85,DM84:DM85,DT84:DT85,EA84:EA85,)</f>
        <v>9500250</v>
      </c>
      <c r="K85" s="50">
        <f>+SUM(S84:S85,AA84:AA85,AH84:AH85,BA84:BA85,BN84:BN85,CA84:CA85,CH84:CH85,DG84:DG85,DN84:DN85,DU84:DU85,EB84:EB85,)</f>
        <v>269045344.5</v>
      </c>
      <c r="M85" s="50">
        <f t="shared" ref="M85" si="76">SUM(I85:L85)</f>
        <v>347243507.14999998</v>
      </c>
      <c r="O85" s="74">
        <f t="shared" si="60"/>
        <v>56415</v>
      </c>
      <c r="P85" s="50">
        <v>33947582</v>
      </c>
      <c r="Q85" s="109" t="s">
        <v>114</v>
      </c>
      <c r="R85" s="50">
        <v>4750125</v>
      </c>
      <c r="S85" s="50">
        <v>78644210</v>
      </c>
      <c r="T85" s="50"/>
      <c r="U85" s="50">
        <f t="shared" si="74"/>
        <v>117341917</v>
      </c>
      <c r="W85" s="74">
        <f t="shared" si="61"/>
        <v>56415</v>
      </c>
      <c r="X85" s="50">
        <v>2201850</v>
      </c>
      <c r="Y85" s="76">
        <v>5.2499999999999998E-2</v>
      </c>
      <c r="Z85" s="50">
        <v>0</v>
      </c>
      <c r="AA85" s="50">
        <v>12414450</v>
      </c>
      <c r="AB85" s="50">
        <f t="shared" si="62"/>
        <v>14616300.0525</v>
      </c>
      <c r="AD85" s="74">
        <f t="shared" si="41"/>
        <v>56415</v>
      </c>
      <c r="AE85" s="50"/>
      <c r="AG85" s="50"/>
      <c r="AH85" s="50"/>
      <c r="AI85" s="50">
        <f t="shared" si="63"/>
        <v>0</v>
      </c>
      <c r="AK85" s="74">
        <f t="shared" si="42"/>
        <v>56415</v>
      </c>
      <c r="AO85" s="50">
        <f t="shared" si="64"/>
        <v>0</v>
      </c>
      <c r="AQ85" s="74">
        <f t="shared" si="43"/>
        <v>56415</v>
      </c>
      <c r="AU85" s="50">
        <f t="shared" si="65"/>
        <v>0</v>
      </c>
      <c r="AW85" s="74">
        <f t="shared" si="44"/>
        <v>56415</v>
      </c>
      <c r="AX85" s="50"/>
      <c r="AY85" s="94"/>
      <c r="AZ85" s="50"/>
      <c r="BA85" s="50"/>
      <c r="BB85" s="50">
        <f t="shared" si="40"/>
        <v>0</v>
      </c>
      <c r="BD85" s="74">
        <f t="shared" si="45"/>
        <v>56415</v>
      </c>
      <c r="BF85" s="76"/>
      <c r="BJ85" s="74">
        <f t="shared" si="46"/>
        <v>56415</v>
      </c>
      <c r="BK85" s="50"/>
      <c r="BL85" s="76"/>
      <c r="BM85" s="50"/>
      <c r="BO85" s="50">
        <f t="shared" si="58"/>
        <v>0</v>
      </c>
      <c r="BQ85" s="74">
        <f t="shared" si="47"/>
        <v>56415</v>
      </c>
      <c r="BR85" s="50"/>
      <c r="BS85" s="76"/>
      <c r="BT85" s="50"/>
      <c r="BU85" s="50">
        <f t="shared" si="59"/>
        <v>0</v>
      </c>
      <c r="BW85" s="74">
        <f t="shared" si="48"/>
        <v>56415</v>
      </c>
      <c r="BY85" s="76"/>
      <c r="CB85" s="50">
        <f t="shared" si="66"/>
        <v>0</v>
      </c>
      <c r="CD85" s="74">
        <f t="shared" si="49"/>
        <v>56415</v>
      </c>
      <c r="CF85" s="56"/>
      <c r="CI85" s="50">
        <f t="shared" si="67"/>
        <v>0</v>
      </c>
      <c r="CJ85" s="74"/>
      <c r="CK85" s="74">
        <f t="shared" si="50"/>
        <v>56415</v>
      </c>
      <c r="CL85" s="56"/>
      <c r="CM85" s="56"/>
      <c r="CN85" s="56"/>
      <c r="CO85" s="56"/>
      <c r="CQ85" s="74">
        <f t="shared" si="51"/>
        <v>56415</v>
      </c>
      <c r="CR85" s="56"/>
      <c r="CS85" s="56"/>
      <c r="CT85" s="56"/>
      <c r="CU85" s="50">
        <f t="shared" si="68"/>
        <v>0</v>
      </c>
      <c r="CW85" s="74">
        <f t="shared" si="52"/>
        <v>56415</v>
      </c>
      <c r="CX85" s="56"/>
      <c r="CY85" s="56"/>
      <c r="CZ85" s="56"/>
      <c r="DA85" s="50">
        <f t="shared" si="69"/>
        <v>0</v>
      </c>
      <c r="DC85" s="74">
        <f t="shared" si="53"/>
        <v>56415</v>
      </c>
      <c r="DD85" s="56"/>
      <c r="DE85" s="56"/>
      <c r="DF85" s="56"/>
      <c r="DG85" s="56"/>
      <c r="DH85" s="50">
        <f t="shared" si="70"/>
        <v>0</v>
      </c>
      <c r="DJ85" s="74">
        <f t="shared" si="54"/>
        <v>56415</v>
      </c>
      <c r="DK85" s="56"/>
      <c r="DL85" s="56"/>
      <c r="DM85" s="56"/>
      <c r="DN85" s="56"/>
      <c r="DO85" s="50">
        <f t="shared" si="71"/>
        <v>0</v>
      </c>
      <c r="DQ85" s="74">
        <f t="shared" si="55"/>
        <v>56415</v>
      </c>
      <c r="DR85" s="56"/>
      <c r="DS85" s="56"/>
      <c r="DT85" s="56"/>
      <c r="DU85" s="56"/>
      <c r="DV85" s="50">
        <f t="shared" si="72"/>
        <v>0</v>
      </c>
      <c r="DX85" s="74">
        <f t="shared" si="56"/>
        <v>56415</v>
      </c>
      <c r="DY85" s="56"/>
      <c r="DZ85" s="56"/>
      <c r="EA85" s="56"/>
      <c r="EB85" s="56"/>
      <c r="EC85" s="50">
        <f t="shared" si="73"/>
        <v>0</v>
      </c>
    </row>
    <row r="86" spans="6:133" x14ac:dyDescent="0.2">
      <c r="F86" s="74">
        <f t="shared" si="75"/>
        <v>56614</v>
      </c>
      <c r="G86" s="74"/>
      <c r="H86" s="74">
        <f t="shared" si="57"/>
        <v>56598</v>
      </c>
      <c r="I86" s="50"/>
      <c r="O86" s="74">
        <f t="shared" si="60"/>
        <v>56598</v>
      </c>
      <c r="P86" s="50">
        <v>1558185.75</v>
      </c>
      <c r="Q86" s="76">
        <v>5.2499999999999998E-2</v>
      </c>
      <c r="R86" s="50">
        <v>4250125</v>
      </c>
      <c r="S86" s="50">
        <v>9057447.75</v>
      </c>
      <c r="T86" s="50"/>
      <c r="U86" s="50">
        <f t="shared" si="74"/>
        <v>14865758.5525</v>
      </c>
      <c r="W86" s="74">
        <f t="shared" si="61"/>
        <v>56598</v>
      </c>
      <c r="X86" s="50">
        <v>29420385.75</v>
      </c>
      <c r="Y86" s="76">
        <v>5.2499999999999998E-2</v>
      </c>
      <c r="Z86" s="50">
        <v>0</v>
      </c>
      <c r="AA86" s="50">
        <v>171004614.25</v>
      </c>
      <c r="AB86" s="50">
        <f t="shared" si="62"/>
        <v>200425000.05250001</v>
      </c>
      <c r="AD86" s="74">
        <f t="shared" si="41"/>
        <v>56598</v>
      </c>
      <c r="AE86" s="50"/>
      <c r="AG86" s="50"/>
      <c r="AH86" s="50"/>
      <c r="AI86" s="50">
        <f t="shared" si="63"/>
        <v>0</v>
      </c>
      <c r="AK86" s="74">
        <f t="shared" si="42"/>
        <v>56598</v>
      </c>
      <c r="AO86" s="50">
        <f t="shared" si="64"/>
        <v>0</v>
      </c>
      <c r="AQ86" s="74">
        <f t="shared" si="43"/>
        <v>56598</v>
      </c>
      <c r="AU86" s="50">
        <f t="shared" si="65"/>
        <v>0</v>
      </c>
      <c r="AW86" s="74">
        <f t="shared" si="44"/>
        <v>56598</v>
      </c>
      <c r="AX86" s="50"/>
      <c r="AY86" s="76"/>
      <c r="AZ86" s="50"/>
      <c r="BA86" s="50"/>
      <c r="BB86" s="50">
        <f t="shared" si="40"/>
        <v>0</v>
      </c>
      <c r="BD86" s="74">
        <f t="shared" si="45"/>
        <v>56598</v>
      </c>
      <c r="BF86" s="76"/>
      <c r="BJ86" s="74">
        <f t="shared" si="46"/>
        <v>56598</v>
      </c>
      <c r="BK86" s="50"/>
      <c r="BL86" s="76"/>
      <c r="BM86" s="50"/>
      <c r="BO86" s="50">
        <f t="shared" si="58"/>
        <v>0</v>
      </c>
      <c r="BQ86" s="74">
        <f t="shared" si="47"/>
        <v>56598</v>
      </c>
      <c r="BR86" s="50"/>
      <c r="BS86" s="76"/>
      <c r="BT86" s="50"/>
      <c r="BU86" s="50">
        <f t="shared" si="59"/>
        <v>0</v>
      </c>
      <c r="BW86" s="74">
        <f t="shared" si="48"/>
        <v>56598</v>
      </c>
      <c r="BY86" s="76"/>
      <c r="CB86" s="50">
        <f t="shared" si="66"/>
        <v>0</v>
      </c>
      <c r="CD86" s="74">
        <f t="shared" si="49"/>
        <v>56598</v>
      </c>
      <c r="CF86" s="56"/>
      <c r="CI86" s="50">
        <f t="shared" si="67"/>
        <v>0</v>
      </c>
      <c r="CJ86" s="74"/>
      <c r="CK86" s="74">
        <f t="shared" si="50"/>
        <v>56598</v>
      </c>
      <c r="CL86" s="56"/>
      <c r="CM86" s="56"/>
      <c r="CN86" s="56"/>
      <c r="CO86" s="56"/>
      <c r="CQ86" s="74">
        <f t="shared" si="51"/>
        <v>56598</v>
      </c>
      <c r="CR86" s="56"/>
      <c r="CS86" s="56"/>
      <c r="CT86" s="56"/>
      <c r="CU86" s="50">
        <f t="shared" si="68"/>
        <v>0</v>
      </c>
      <c r="CW86" s="74">
        <f t="shared" si="52"/>
        <v>56598</v>
      </c>
      <c r="CX86" s="56"/>
      <c r="CY86" s="56"/>
      <c r="CZ86" s="56"/>
      <c r="DA86" s="50">
        <f t="shared" si="69"/>
        <v>0</v>
      </c>
      <c r="DC86" s="74">
        <f t="shared" si="53"/>
        <v>56598</v>
      </c>
      <c r="DD86" s="56"/>
      <c r="DE86" s="56"/>
      <c r="DF86" s="56"/>
      <c r="DG86" s="56"/>
      <c r="DH86" s="50">
        <f t="shared" si="70"/>
        <v>0</v>
      </c>
      <c r="DJ86" s="74">
        <f t="shared" si="54"/>
        <v>56598</v>
      </c>
      <c r="DK86" s="56"/>
      <c r="DL86" s="56"/>
      <c r="DM86" s="56"/>
      <c r="DN86" s="56"/>
      <c r="DO86" s="50">
        <f t="shared" si="71"/>
        <v>0</v>
      </c>
      <c r="DQ86" s="74">
        <f t="shared" si="55"/>
        <v>56598</v>
      </c>
      <c r="DR86" s="56"/>
      <c r="DS86" s="56"/>
      <c r="DT86" s="56"/>
      <c r="DU86" s="56"/>
      <c r="DV86" s="50">
        <f t="shared" si="72"/>
        <v>0</v>
      </c>
      <c r="DX86" s="74">
        <f t="shared" si="56"/>
        <v>56598</v>
      </c>
      <c r="DY86" s="56"/>
      <c r="DZ86" s="56"/>
      <c r="EA86" s="56"/>
      <c r="EB86" s="56"/>
      <c r="EC86" s="50">
        <f t="shared" si="73"/>
        <v>0</v>
      </c>
    </row>
    <row r="87" spans="6:133" x14ac:dyDescent="0.2">
      <c r="F87" s="74">
        <f t="shared" si="75"/>
        <v>56795</v>
      </c>
      <c r="G87" s="74"/>
      <c r="H87" s="74">
        <f t="shared" si="57"/>
        <v>56780</v>
      </c>
      <c r="I87" s="50">
        <f>+SUM(P86:P87,X86:X87,AL86:AL87,AE86:AE87,AR86:AR87,AX86:AX87,BE86:BE87,BK86:BK87,BR86:BR87,BX86:BX87,CE86:CE87,CL86:CL87,CR86:CR87,CX86:CX87,DD86:DD87,DK86:DK87,DR86:DR87,DY86:DY87,)</f>
        <v>66383106.799999997</v>
      </c>
      <c r="J87" s="50">
        <f>+SUM(R86:R87,Z86:Z87,AG86:AG87,AN86:AN87,AT86:AT87,AZ86:AZ87,BG86:BG87,BM86:BM87,BT86:BT87,BZ86:BZ87,CG86:CG87,CN86:CN87,CT86:CT87,CZ86:CZ87,DF86:DF87,DM86:DM87,DT86:DT87,EA86:EA87,)</f>
        <v>8500250</v>
      </c>
      <c r="K87" s="50">
        <f>+SUM(S86:S87,AA86:AA87,AH86:AH87,BA86:BA87,BN86:BN87,CA86:CA87,CH86:CH87,DG86:DG87,DN86:DN87,DU86:DU87,EB86:EB87,)</f>
        <v>272361222.80000001</v>
      </c>
      <c r="M87" s="50">
        <f t="shared" ref="M87" si="77">SUM(I87:L87)</f>
        <v>347244579.60000002</v>
      </c>
      <c r="O87" s="74">
        <f t="shared" si="60"/>
        <v>56780</v>
      </c>
      <c r="P87" s="50">
        <v>35404535.299999997</v>
      </c>
      <c r="Q87" s="109" t="s">
        <v>114</v>
      </c>
      <c r="R87" s="50">
        <v>4250125</v>
      </c>
      <c r="S87" s="50">
        <v>92299160.799999997</v>
      </c>
      <c r="T87" s="50"/>
      <c r="U87" s="50">
        <f t="shared" si="74"/>
        <v>131953821.09999999</v>
      </c>
      <c r="W87" s="74">
        <f t="shared" si="61"/>
        <v>56780</v>
      </c>
      <c r="X87" s="50">
        <v>0</v>
      </c>
      <c r="Z87" s="50">
        <v>0</v>
      </c>
      <c r="AA87" s="50">
        <v>0</v>
      </c>
      <c r="AB87" s="50">
        <f t="shared" si="62"/>
        <v>0</v>
      </c>
      <c r="AD87" s="74">
        <f t="shared" si="41"/>
        <v>56780</v>
      </c>
      <c r="AE87" s="50"/>
      <c r="AG87" s="50"/>
      <c r="AH87" s="50"/>
      <c r="AI87" s="50">
        <f t="shared" si="63"/>
        <v>0</v>
      </c>
      <c r="AK87" s="74">
        <f t="shared" si="42"/>
        <v>56780</v>
      </c>
      <c r="AO87" s="50">
        <f t="shared" si="64"/>
        <v>0</v>
      </c>
      <c r="AQ87" s="74">
        <f t="shared" si="43"/>
        <v>56780</v>
      </c>
      <c r="AU87" s="50">
        <f t="shared" si="65"/>
        <v>0</v>
      </c>
      <c r="AW87" s="74">
        <f t="shared" si="44"/>
        <v>56780</v>
      </c>
      <c r="AX87" s="50"/>
      <c r="AY87" s="76"/>
      <c r="AZ87" s="50"/>
      <c r="BA87" s="50"/>
      <c r="BB87" s="50">
        <f t="shared" si="40"/>
        <v>0</v>
      </c>
      <c r="BD87" s="74">
        <f t="shared" si="45"/>
        <v>56780</v>
      </c>
      <c r="BF87" s="76"/>
      <c r="BJ87" s="74">
        <f t="shared" si="46"/>
        <v>56780</v>
      </c>
      <c r="BK87" s="50"/>
      <c r="BL87" s="76"/>
      <c r="BM87" s="50"/>
      <c r="BO87" s="50">
        <f t="shared" si="58"/>
        <v>0</v>
      </c>
      <c r="BQ87" s="74">
        <f t="shared" si="47"/>
        <v>56780</v>
      </c>
      <c r="BR87" s="50"/>
      <c r="BS87" s="76"/>
      <c r="BT87" s="50"/>
      <c r="BU87" s="50">
        <f t="shared" si="59"/>
        <v>0</v>
      </c>
      <c r="BW87" s="74">
        <f t="shared" si="48"/>
        <v>56780</v>
      </c>
      <c r="BY87" s="76"/>
      <c r="CB87" s="50">
        <f t="shared" si="66"/>
        <v>0</v>
      </c>
      <c r="CD87" s="74">
        <f t="shared" si="49"/>
        <v>56780</v>
      </c>
      <c r="CF87" s="56"/>
      <c r="CI87" s="50">
        <f t="shared" si="67"/>
        <v>0</v>
      </c>
      <c r="CJ87" s="74"/>
      <c r="CK87" s="74">
        <f t="shared" si="50"/>
        <v>56780</v>
      </c>
      <c r="CL87" s="56"/>
      <c r="CM87" s="56"/>
      <c r="CN87" s="56"/>
      <c r="CO87" s="56"/>
      <c r="CQ87" s="74">
        <f t="shared" si="51"/>
        <v>56780</v>
      </c>
      <c r="CR87" s="56"/>
      <c r="CS87" s="56"/>
      <c r="CT87" s="56"/>
      <c r="CU87" s="50">
        <f t="shared" si="68"/>
        <v>0</v>
      </c>
      <c r="CW87" s="74">
        <f t="shared" si="52"/>
        <v>56780</v>
      </c>
      <c r="CX87" s="56"/>
      <c r="CY87" s="56"/>
      <c r="CZ87" s="56"/>
      <c r="DA87" s="50">
        <f t="shared" si="69"/>
        <v>0</v>
      </c>
      <c r="DC87" s="74">
        <f t="shared" si="53"/>
        <v>56780</v>
      </c>
      <c r="DD87" s="56"/>
      <c r="DE87" s="56"/>
      <c r="DF87" s="56"/>
      <c r="DG87" s="56"/>
      <c r="DH87" s="50">
        <f t="shared" si="70"/>
        <v>0</v>
      </c>
      <c r="DJ87" s="74">
        <f t="shared" si="54"/>
        <v>56780</v>
      </c>
      <c r="DK87" s="56"/>
      <c r="DL87" s="56"/>
      <c r="DM87" s="56"/>
      <c r="DN87" s="56"/>
      <c r="DO87" s="50">
        <f t="shared" si="71"/>
        <v>0</v>
      </c>
      <c r="DQ87" s="74">
        <f t="shared" si="55"/>
        <v>56780</v>
      </c>
      <c r="DR87" s="56"/>
      <c r="DS87" s="56"/>
      <c r="DT87" s="56"/>
      <c r="DU87" s="56"/>
      <c r="DV87" s="50">
        <f t="shared" si="72"/>
        <v>0</v>
      </c>
      <c r="DX87" s="74">
        <f t="shared" si="56"/>
        <v>56780</v>
      </c>
      <c r="DY87" s="56"/>
      <c r="DZ87" s="56"/>
      <c r="EA87" s="56"/>
      <c r="EB87" s="56"/>
      <c r="EC87" s="50">
        <f t="shared" si="73"/>
        <v>0</v>
      </c>
    </row>
    <row r="88" spans="6:133" x14ac:dyDescent="0.2">
      <c r="F88" s="74">
        <f t="shared" si="75"/>
        <v>56979</v>
      </c>
      <c r="G88" s="74"/>
      <c r="H88" s="74">
        <f t="shared" si="57"/>
        <v>56963</v>
      </c>
      <c r="I88" s="50"/>
      <c r="O88" s="74">
        <f t="shared" si="60"/>
        <v>56963</v>
      </c>
      <c r="P88" s="50">
        <v>42944037.049999997</v>
      </c>
      <c r="Q88" s="109" t="s">
        <v>114</v>
      </c>
      <c r="R88" s="50">
        <v>3750125</v>
      </c>
      <c r="S88" s="50">
        <v>141683286.59999999</v>
      </c>
      <c r="T88" s="50"/>
      <c r="U88" s="50">
        <f t="shared" si="74"/>
        <v>188377448.64999998</v>
      </c>
      <c r="W88" s="74">
        <f t="shared" si="61"/>
        <v>56963</v>
      </c>
      <c r="X88" s="50">
        <v>0</v>
      </c>
      <c r="Z88" s="50">
        <v>0</v>
      </c>
      <c r="AA88" s="50">
        <v>0</v>
      </c>
      <c r="AB88" s="50">
        <f t="shared" si="62"/>
        <v>0</v>
      </c>
      <c r="AD88" s="74">
        <f t="shared" si="41"/>
        <v>56963</v>
      </c>
      <c r="AE88" s="50"/>
      <c r="AG88" s="50"/>
      <c r="AH88" s="50"/>
      <c r="AI88" s="50">
        <f t="shared" si="63"/>
        <v>0</v>
      </c>
      <c r="AK88" s="74">
        <f t="shared" si="42"/>
        <v>56963</v>
      </c>
      <c r="AO88" s="50">
        <f t="shared" si="64"/>
        <v>0</v>
      </c>
      <c r="AQ88" s="74">
        <f t="shared" si="43"/>
        <v>56963</v>
      </c>
      <c r="AU88" s="50">
        <f t="shared" si="65"/>
        <v>0</v>
      </c>
      <c r="AW88" s="74">
        <f t="shared" si="44"/>
        <v>56963</v>
      </c>
      <c r="AX88" s="50"/>
      <c r="AY88" s="76"/>
      <c r="AZ88" s="50"/>
      <c r="BA88" s="50"/>
      <c r="BB88" s="50">
        <f t="shared" si="40"/>
        <v>0</v>
      </c>
      <c r="BD88" s="74">
        <f t="shared" si="45"/>
        <v>56963</v>
      </c>
      <c r="BF88" s="76"/>
      <c r="BJ88" s="74">
        <f t="shared" si="46"/>
        <v>56963</v>
      </c>
      <c r="BK88" s="50"/>
      <c r="BL88" s="76"/>
      <c r="BM88" s="50"/>
      <c r="BO88" s="50">
        <f t="shared" si="58"/>
        <v>0</v>
      </c>
      <c r="BQ88" s="74">
        <f t="shared" si="47"/>
        <v>56963</v>
      </c>
      <c r="BR88" s="50"/>
      <c r="BS88" s="76"/>
      <c r="BT88" s="50"/>
      <c r="BU88" s="50">
        <f t="shared" si="59"/>
        <v>0</v>
      </c>
      <c r="BW88" s="74">
        <f t="shared" si="48"/>
        <v>56963</v>
      </c>
      <c r="BY88" s="76"/>
      <c r="CB88" s="50">
        <f t="shared" si="66"/>
        <v>0</v>
      </c>
      <c r="CD88" s="74">
        <f t="shared" si="49"/>
        <v>56963</v>
      </c>
      <c r="CF88" s="56"/>
      <c r="CI88" s="50">
        <f t="shared" si="67"/>
        <v>0</v>
      </c>
      <c r="CJ88" s="74"/>
      <c r="CK88" s="74">
        <f t="shared" si="50"/>
        <v>56963</v>
      </c>
      <c r="CL88" s="56"/>
      <c r="CM88" s="56"/>
      <c r="CN88" s="56"/>
      <c r="CO88" s="56"/>
      <c r="CQ88" s="74">
        <f t="shared" si="51"/>
        <v>56963</v>
      </c>
      <c r="CR88" s="56"/>
      <c r="CS88" s="56"/>
      <c r="CT88" s="56"/>
      <c r="CU88" s="50">
        <f t="shared" si="68"/>
        <v>0</v>
      </c>
      <c r="CW88" s="74">
        <f t="shared" si="52"/>
        <v>56963</v>
      </c>
      <c r="CX88" s="56"/>
      <c r="CY88" s="56"/>
      <c r="CZ88" s="56"/>
      <c r="DA88" s="50">
        <f t="shared" si="69"/>
        <v>0</v>
      </c>
      <c r="DC88" s="74">
        <f t="shared" si="53"/>
        <v>56963</v>
      </c>
      <c r="DD88" s="56"/>
      <c r="DE88" s="56"/>
      <c r="DF88" s="56"/>
      <c r="DG88" s="56"/>
      <c r="DH88" s="50">
        <f t="shared" si="70"/>
        <v>0</v>
      </c>
      <c r="DJ88" s="74">
        <f t="shared" si="54"/>
        <v>56963</v>
      </c>
      <c r="DK88" s="56"/>
      <c r="DL88" s="56"/>
      <c r="DM88" s="56"/>
      <c r="DN88" s="56"/>
      <c r="DO88" s="50">
        <f t="shared" si="71"/>
        <v>0</v>
      </c>
      <c r="DQ88" s="74">
        <f t="shared" si="55"/>
        <v>56963</v>
      </c>
      <c r="DR88" s="56"/>
      <c r="DS88" s="56"/>
      <c r="DT88" s="56"/>
      <c r="DU88" s="56"/>
      <c r="DV88" s="50">
        <f t="shared" si="72"/>
        <v>0</v>
      </c>
      <c r="DX88" s="74">
        <f t="shared" si="56"/>
        <v>56963</v>
      </c>
      <c r="DY88" s="56"/>
      <c r="DZ88" s="56"/>
      <c r="EA88" s="56"/>
      <c r="EB88" s="56"/>
      <c r="EC88" s="50">
        <f t="shared" si="73"/>
        <v>0</v>
      </c>
    </row>
    <row r="89" spans="6:133" x14ac:dyDescent="0.2">
      <c r="F89" s="74">
        <f t="shared" si="75"/>
        <v>57161</v>
      </c>
      <c r="G89" s="74"/>
      <c r="H89" s="74">
        <f t="shared" si="57"/>
        <v>57146</v>
      </c>
      <c r="I89" s="50">
        <f>+SUM(P88:P89,X88:X89,AL88:AL89,AE88:AE89,AR88:AR89,AX88:AX89,BE88:BE89,BK88:BK89,BR88:BR89,BX88:BX89,CE88:CE89,CL88:CL89,CR88:CR89,CX88:CX89,DD88:DD89,DK88:DK89,DR88:DR89,DY88:DY89,)</f>
        <v>69562466.799999997</v>
      </c>
      <c r="J89" s="50">
        <f>+SUM(R88:R89,Z88:Z89,AG88:AG89,AN88:AN89,AT88:AT89,AZ88:AZ89,BG88:BG89,BM88:BM89,BT88:BT89,BZ88:BZ89,CG88:CG89,CN88:CN89,CT88:CT89,CZ88:CZ89,DF88:DF89,DM88:DM89,DT88:DT89,EA88:EA89,)</f>
        <v>7000250</v>
      </c>
      <c r="K89" s="50">
        <f>+SUM(S88:S89,AA88:AA89,AH88:AH89,BA88:BA89,BN88:BN89,CA88:CA89,CH88:CH89,DG88:DG89,DN88:DN89,DU88:DU89,EB88:EB89,)</f>
        <v>270677986.60000002</v>
      </c>
      <c r="M89" s="50">
        <f t="shared" ref="M89" si="78">SUM(I89:L89)</f>
        <v>347240703.40000004</v>
      </c>
      <c r="O89" s="74">
        <f t="shared" si="60"/>
        <v>57146</v>
      </c>
      <c r="P89" s="50">
        <v>1323300</v>
      </c>
      <c r="Q89" s="76">
        <v>5.2499999999999998E-2</v>
      </c>
      <c r="R89" s="50">
        <v>3250125</v>
      </c>
      <c r="S89" s="50">
        <v>8420900</v>
      </c>
      <c r="T89" s="50"/>
      <c r="U89" s="50">
        <f t="shared" si="74"/>
        <v>12994325.0525</v>
      </c>
      <c r="W89" s="74">
        <f t="shared" si="61"/>
        <v>57146</v>
      </c>
      <c r="X89" s="50">
        <v>25295129.75</v>
      </c>
      <c r="Y89" s="76">
        <v>4.5999999999999999E-2</v>
      </c>
      <c r="Z89" s="50">
        <v>0</v>
      </c>
      <c r="AA89" s="50">
        <v>120573800</v>
      </c>
      <c r="AB89" s="50">
        <f t="shared" si="62"/>
        <v>145868929.796</v>
      </c>
      <c r="AD89" s="74">
        <f t="shared" si="41"/>
        <v>57146</v>
      </c>
      <c r="AE89" s="50"/>
      <c r="AG89" s="50"/>
      <c r="AH89" s="50"/>
      <c r="AI89" s="50">
        <f t="shared" si="63"/>
        <v>0</v>
      </c>
      <c r="AK89" s="74">
        <f t="shared" si="42"/>
        <v>57146</v>
      </c>
      <c r="AO89" s="50">
        <f t="shared" si="64"/>
        <v>0</v>
      </c>
      <c r="AQ89" s="74">
        <f t="shared" si="43"/>
        <v>57146</v>
      </c>
      <c r="AU89" s="50">
        <f t="shared" si="65"/>
        <v>0</v>
      </c>
      <c r="AW89" s="74">
        <f t="shared" si="44"/>
        <v>57146</v>
      </c>
      <c r="AX89" s="50"/>
      <c r="AY89" s="76"/>
      <c r="AZ89" s="50"/>
      <c r="BA89" s="50"/>
      <c r="BB89" s="50">
        <f t="shared" si="40"/>
        <v>0</v>
      </c>
      <c r="BD89" s="74">
        <f t="shared" si="45"/>
        <v>57146</v>
      </c>
      <c r="BF89" s="76"/>
      <c r="BJ89" s="74">
        <f t="shared" si="46"/>
        <v>57146</v>
      </c>
      <c r="BK89" s="50"/>
      <c r="BL89" s="76"/>
      <c r="BM89" s="50"/>
      <c r="BO89" s="50">
        <f t="shared" si="58"/>
        <v>0</v>
      </c>
      <c r="BQ89" s="74">
        <f t="shared" si="47"/>
        <v>57146</v>
      </c>
      <c r="BR89" s="50"/>
      <c r="BS89" s="76"/>
      <c r="BT89" s="50"/>
      <c r="BU89" s="50">
        <f t="shared" si="59"/>
        <v>0</v>
      </c>
      <c r="BW89" s="74">
        <f t="shared" si="48"/>
        <v>57146</v>
      </c>
      <c r="BY89" s="76"/>
      <c r="CB89" s="50">
        <f t="shared" si="66"/>
        <v>0</v>
      </c>
      <c r="CD89" s="74">
        <f t="shared" si="49"/>
        <v>57146</v>
      </c>
      <c r="CF89" s="56"/>
      <c r="CI89" s="50">
        <f t="shared" si="67"/>
        <v>0</v>
      </c>
      <c r="CJ89" s="74"/>
      <c r="CK89" s="74">
        <f t="shared" si="50"/>
        <v>57146</v>
      </c>
      <c r="CL89" s="56"/>
      <c r="CM89" s="56"/>
      <c r="CN89" s="56"/>
      <c r="CO89" s="56"/>
      <c r="CQ89" s="74">
        <f t="shared" si="51"/>
        <v>57146</v>
      </c>
      <c r="CR89" s="56"/>
      <c r="CS89" s="56"/>
      <c r="CT89" s="56"/>
      <c r="CU89" s="50">
        <f t="shared" si="68"/>
        <v>0</v>
      </c>
      <c r="CW89" s="74">
        <f t="shared" si="52"/>
        <v>57146</v>
      </c>
      <c r="CX89" s="56"/>
      <c r="CY89" s="56"/>
      <c r="CZ89" s="56"/>
      <c r="DA89" s="50">
        <f t="shared" si="69"/>
        <v>0</v>
      </c>
      <c r="DC89" s="74">
        <f t="shared" si="53"/>
        <v>57146</v>
      </c>
      <c r="DD89" s="56"/>
      <c r="DE89" s="56"/>
      <c r="DF89" s="56"/>
      <c r="DG89" s="56"/>
      <c r="DH89" s="50">
        <f t="shared" si="70"/>
        <v>0</v>
      </c>
      <c r="DJ89" s="74">
        <f t="shared" si="54"/>
        <v>57146</v>
      </c>
      <c r="DK89" s="56"/>
      <c r="DL89" s="56"/>
      <c r="DM89" s="56"/>
      <c r="DN89" s="56"/>
      <c r="DO89" s="50">
        <f t="shared" si="71"/>
        <v>0</v>
      </c>
      <c r="DQ89" s="74">
        <f t="shared" si="55"/>
        <v>57146</v>
      </c>
      <c r="DR89" s="56"/>
      <c r="DS89" s="56"/>
      <c r="DT89" s="56"/>
      <c r="DU89" s="56"/>
      <c r="DV89" s="50">
        <f t="shared" si="72"/>
        <v>0</v>
      </c>
      <c r="DX89" s="74">
        <f t="shared" si="56"/>
        <v>57146</v>
      </c>
      <c r="DY89" s="56"/>
      <c r="DZ89" s="56"/>
      <c r="EA89" s="56"/>
      <c r="EB89" s="56"/>
      <c r="EC89" s="50">
        <f t="shared" si="73"/>
        <v>0</v>
      </c>
    </row>
    <row r="90" spans="6:133" x14ac:dyDescent="0.2">
      <c r="F90" s="74">
        <f t="shared" si="75"/>
        <v>57345</v>
      </c>
      <c r="G90" s="74"/>
      <c r="H90" s="74">
        <f t="shared" si="57"/>
        <v>57329</v>
      </c>
      <c r="I90" s="50"/>
      <c r="O90" s="74">
        <f t="shared" si="60"/>
        <v>57329</v>
      </c>
      <c r="P90" s="50">
        <v>2588300</v>
      </c>
      <c r="Q90" s="109" t="s">
        <v>114</v>
      </c>
      <c r="R90" s="50">
        <v>3250125</v>
      </c>
      <c r="S90" s="50">
        <v>8676700</v>
      </c>
      <c r="T90" s="50"/>
      <c r="U90" s="50">
        <f t="shared" si="74"/>
        <v>14515125</v>
      </c>
      <c r="W90" s="74">
        <f t="shared" si="61"/>
        <v>57329</v>
      </c>
      <c r="X90" s="50">
        <v>34033370.25</v>
      </c>
      <c r="Y90" s="76">
        <v>4.5999999999999999E-2</v>
      </c>
      <c r="Z90" s="50">
        <v>0</v>
      </c>
      <c r="AA90" s="50">
        <v>166741629.75</v>
      </c>
      <c r="AB90" s="50">
        <f t="shared" si="62"/>
        <v>200775000.046</v>
      </c>
      <c r="AD90" s="74">
        <f t="shared" si="41"/>
        <v>57329</v>
      </c>
      <c r="AE90" s="50"/>
      <c r="AG90" s="50"/>
      <c r="AH90" s="50"/>
      <c r="AI90" s="50">
        <f t="shared" si="63"/>
        <v>0</v>
      </c>
      <c r="AK90" s="74">
        <f t="shared" si="42"/>
        <v>57329</v>
      </c>
      <c r="AO90" s="50">
        <f t="shared" si="64"/>
        <v>0</v>
      </c>
      <c r="AQ90" s="74">
        <f t="shared" si="43"/>
        <v>57329</v>
      </c>
      <c r="AU90" s="50">
        <f t="shared" si="65"/>
        <v>0</v>
      </c>
      <c r="AW90" s="74">
        <f t="shared" si="44"/>
        <v>57329</v>
      </c>
      <c r="AX90" s="50"/>
      <c r="AY90" s="76"/>
      <c r="AZ90" s="50"/>
      <c r="BA90" s="50"/>
      <c r="BB90" s="50">
        <f t="shared" si="40"/>
        <v>0</v>
      </c>
      <c r="BD90" s="74">
        <f t="shared" si="45"/>
        <v>57329</v>
      </c>
      <c r="BF90" s="76"/>
      <c r="BJ90" s="74">
        <f t="shared" si="46"/>
        <v>57329</v>
      </c>
      <c r="BK90" s="50"/>
      <c r="BL90" s="76"/>
      <c r="BM90" s="50"/>
      <c r="BO90" s="50">
        <f t="shared" si="58"/>
        <v>0</v>
      </c>
      <c r="BQ90" s="74">
        <f t="shared" si="47"/>
        <v>57329</v>
      </c>
      <c r="BR90" s="50"/>
      <c r="BS90" s="76"/>
      <c r="BT90" s="50"/>
      <c r="BU90" s="50">
        <f t="shared" si="59"/>
        <v>0</v>
      </c>
      <c r="BW90" s="74">
        <f t="shared" si="48"/>
        <v>57329</v>
      </c>
      <c r="BY90" s="76"/>
      <c r="CB90" s="50">
        <f t="shared" si="66"/>
        <v>0</v>
      </c>
      <c r="CD90" s="74">
        <f t="shared" si="49"/>
        <v>57329</v>
      </c>
      <c r="CF90" s="56"/>
      <c r="CI90" s="50">
        <f t="shared" si="67"/>
        <v>0</v>
      </c>
      <c r="CJ90" s="74"/>
      <c r="CK90" s="74">
        <f t="shared" si="50"/>
        <v>57329</v>
      </c>
      <c r="CL90" s="56"/>
      <c r="CM90" s="56"/>
      <c r="CN90" s="56"/>
      <c r="CO90" s="56"/>
      <c r="CQ90" s="74">
        <f t="shared" si="51"/>
        <v>57329</v>
      </c>
      <c r="CR90" s="56"/>
      <c r="CS90" s="56"/>
      <c r="CT90" s="56"/>
      <c r="CU90" s="50">
        <f t="shared" si="68"/>
        <v>0</v>
      </c>
      <c r="CW90" s="74">
        <f t="shared" si="52"/>
        <v>57329</v>
      </c>
      <c r="CX90" s="56"/>
      <c r="CY90" s="56"/>
      <c r="CZ90" s="56"/>
      <c r="DA90" s="50">
        <f t="shared" si="69"/>
        <v>0</v>
      </c>
      <c r="DC90" s="74">
        <f t="shared" si="53"/>
        <v>57329</v>
      </c>
      <c r="DD90" s="56"/>
      <c r="DE90" s="56"/>
      <c r="DF90" s="56"/>
      <c r="DG90" s="56"/>
      <c r="DH90" s="50">
        <f t="shared" si="70"/>
        <v>0</v>
      </c>
      <c r="DJ90" s="74">
        <f t="shared" si="54"/>
        <v>57329</v>
      </c>
      <c r="DK90" s="56"/>
      <c r="DL90" s="56"/>
      <c r="DM90" s="56"/>
      <c r="DN90" s="56"/>
      <c r="DO90" s="50">
        <f t="shared" si="71"/>
        <v>0</v>
      </c>
      <c r="DQ90" s="74">
        <f t="shared" si="55"/>
        <v>57329</v>
      </c>
      <c r="DR90" s="56"/>
      <c r="DS90" s="56"/>
      <c r="DT90" s="56"/>
      <c r="DU90" s="56"/>
      <c r="DV90" s="50">
        <f t="shared" si="72"/>
        <v>0</v>
      </c>
      <c r="DX90" s="74">
        <f t="shared" si="56"/>
        <v>57329</v>
      </c>
      <c r="DY90" s="56"/>
      <c r="DZ90" s="56"/>
      <c r="EA90" s="56"/>
      <c r="EB90" s="56"/>
      <c r="EC90" s="50">
        <f t="shared" si="73"/>
        <v>0</v>
      </c>
    </row>
    <row r="91" spans="6:133" x14ac:dyDescent="0.2">
      <c r="F91" s="74">
        <f t="shared" si="75"/>
        <v>57526</v>
      </c>
      <c r="G91" s="74"/>
      <c r="H91" s="74">
        <f t="shared" si="57"/>
        <v>57511</v>
      </c>
      <c r="I91" s="50">
        <f>+SUM(P90:P91,X90:X91,AL90:AL91,AE90:AE91,AR90:AR91,AX90:AX91,BE90:BE91,BK90:BK91,BR90:BR91,BX90:BX91,CE90:CE91,CL90:CL91,CR90:CR91,CX90:CX91,DD90:DD91,DK90:DK91,DR90:DR91,DY90:DY91,)</f>
        <v>165361670.25</v>
      </c>
      <c r="J91" s="50">
        <f>+SUM(R90:R91,Z90:Z91,AG90:AG91,AN90:AN91,AT90:AT91,AZ90:AZ91,BG90:BG91,BM90:BM91,BT90:BT91,BZ90:BZ91,CG90:CG91,CN90:CN91,CT90:CT91,CZ90:CZ91,DF90:DF91,DM90:DM91,DT90:DT91,EA90:EA91,)</f>
        <v>6468625</v>
      </c>
      <c r="K91" s="50">
        <f>+SUM(S90:S91,AA90:AA91,AH90:AH91,BA90:BA91,BN90:BN91,CA90:CA91,CH90:CH91,DG90:DG91,DN90:DN91,DU90:DU91,EB90:EB91,)</f>
        <v>175418329.75</v>
      </c>
      <c r="M91" s="50">
        <f t="shared" ref="M91" si="79">SUM(I91:L91)</f>
        <v>347248625</v>
      </c>
      <c r="O91" s="74">
        <f t="shared" si="60"/>
        <v>57511</v>
      </c>
      <c r="P91" s="50">
        <v>128740000</v>
      </c>
      <c r="Q91" s="109">
        <v>0.05</v>
      </c>
      <c r="R91" s="50">
        <v>3218500</v>
      </c>
      <c r="S91" s="50">
        <v>0</v>
      </c>
      <c r="T91" s="50"/>
      <c r="U91" s="50">
        <f t="shared" si="74"/>
        <v>131958500.05</v>
      </c>
      <c r="W91" s="74">
        <f t="shared" si="61"/>
        <v>57511</v>
      </c>
      <c r="X91" s="50">
        <v>0</v>
      </c>
      <c r="Z91" s="50">
        <v>0</v>
      </c>
      <c r="AA91" s="50">
        <v>0</v>
      </c>
      <c r="AB91" s="50">
        <f t="shared" si="62"/>
        <v>0</v>
      </c>
      <c r="AD91" s="74">
        <f t="shared" si="41"/>
        <v>57511</v>
      </c>
      <c r="AE91" s="50"/>
      <c r="AG91" s="50"/>
      <c r="AH91" s="50"/>
      <c r="AI91" s="50">
        <f t="shared" si="63"/>
        <v>0</v>
      </c>
      <c r="AK91" s="74">
        <f t="shared" si="42"/>
        <v>57511</v>
      </c>
      <c r="AO91" s="50">
        <f t="shared" si="64"/>
        <v>0</v>
      </c>
      <c r="AQ91" s="74">
        <f t="shared" si="43"/>
        <v>57511</v>
      </c>
      <c r="AU91" s="50">
        <f t="shared" si="65"/>
        <v>0</v>
      </c>
      <c r="AW91" s="74">
        <f t="shared" si="44"/>
        <v>57511</v>
      </c>
      <c r="AX91" s="50"/>
      <c r="AY91" s="76"/>
      <c r="AZ91" s="50"/>
      <c r="BA91" s="50"/>
      <c r="BB91" s="50">
        <f t="shared" si="40"/>
        <v>0</v>
      </c>
      <c r="BD91" s="74">
        <f t="shared" si="45"/>
        <v>57511</v>
      </c>
      <c r="BF91" s="76"/>
      <c r="BJ91" s="74">
        <f t="shared" si="46"/>
        <v>57511</v>
      </c>
      <c r="BK91" s="50"/>
      <c r="BL91" s="76"/>
      <c r="BM91" s="50"/>
      <c r="BO91" s="50">
        <f t="shared" si="58"/>
        <v>0</v>
      </c>
      <c r="BQ91" s="74">
        <f t="shared" si="47"/>
        <v>57511</v>
      </c>
      <c r="BR91" s="50"/>
      <c r="BS91" s="76"/>
      <c r="BT91" s="50"/>
      <c r="BU91" s="50">
        <f t="shared" si="59"/>
        <v>0</v>
      </c>
      <c r="BW91" s="74">
        <f t="shared" si="48"/>
        <v>57511</v>
      </c>
      <c r="BY91" s="76"/>
      <c r="CB91" s="50">
        <f t="shared" si="66"/>
        <v>0</v>
      </c>
      <c r="CD91" s="74">
        <f t="shared" si="49"/>
        <v>57511</v>
      </c>
      <c r="CF91" s="56"/>
      <c r="CI91" s="50">
        <f t="shared" si="67"/>
        <v>0</v>
      </c>
      <c r="CJ91" s="74"/>
      <c r="CK91" s="74">
        <f t="shared" si="50"/>
        <v>57511</v>
      </c>
      <c r="CL91" s="56"/>
      <c r="CM91" s="56"/>
      <c r="CN91" s="56"/>
      <c r="CO91" s="56"/>
      <c r="CQ91" s="74">
        <f t="shared" si="51"/>
        <v>57511</v>
      </c>
      <c r="CR91" s="56"/>
      <c r="CS91" s="56"/>
      <c r="CT91" s="56"/>
      <c r="CU91" s="50">
        <f t="shared" si="68"/>
        <v>0</v>
      </c>
      <c r="CW91" s="74">
        <f t="shared" si="52"/>
        <v>57511</v>
      </c>
      <c r="CX91" s="56"/>
      <c r="CY91" s="56"/>
      <c r="CZ91" s="56"/>
      <c r="DA91" s="50">
        <f t="shared" si="69"/>
        <v>0</v>
      </c>
      <c r="DC91" s="74">
        <f t="shared" si="53"/>
        <v>57511</v>
      </c>
      <c r="DD91" s="56"/>
      <c r="DE91" s="56"/>
      <c r="DF91" s="56"/>
      <c r="DG91" s="56"/>
      <c r="DH91" s="50">
        <f t="shared" si="70"/>
        <v>0</v>
      </c>
      <c r="DJ91" s="74">
        <f t="shared" si="54"/>
        <v>57511</v>
      </c>
      <c r="DK91" s="56"/>
      <c r="DL91" s="56"/>
      <c r="DM91" s="56"/>
      <c r="DN91" s="56"/>
      <c r="DO91" s="50">
        <f t="shared" si="71"/>
        <v>0</v>
      </c>
      <c r="DQ91" s="74">
        <f t="shared" si="55"/>
        <v>57511</v>
      </c>
      <c r="DR91" s="56"/>
      <c r="DS91" s="56"/>
      <c r="DT91" s="56"/>
      <c r="DU91" s="56"/>
      <c r="DV91" s="50">
        <f t="shared" si="72"/>
        <v>0</v>
      </c>
      <c r="DX91" s="74">
        <f t="shared" si="56"/>
        <v>57511</v>
      </c>
      <c r="DY91" s="56"/>
      <c r="DZ91" s="56"/>
      <c r="EA91" s="56"/>
      <c r="EB91" s="56"/>
      <c r="EC91" s="50">
        <f t="shared" si="73"/>
        <v>0</v>
      </c>
    </row>
    <row r="92" spans="6:133" x14ac:dyDescent="0.2">
      <c r="F92" s="74">
        <f t="shared" si="75"/>
        <v>57710</v>
      </c>
      <c r="G92" s="74"/>
      <c r="H92" s="74">
        <f t="shared" si="57"/>
        <v>57694</v>
      </c>
      <c r="I92" s="50"/>
      <c r="O92" s="74">
        <f t="shared" si="60"/>
        <v>57694</v>
      </c>
      <c r="P92" s="50">
        <v>0</v>
      </c>
      <c r="R92" s="50">
        <v>0</v>
      </c>
      <c r="S92" s="50">
        <v>0</v>
      </c>
      <c r="T92" s="50"/>
      <c r="U92" s="50">
        <f t="shared" si="74"/>
        <v>0</v>
      </c>
      <c r="W92" s="74">
        <f t="shared" si="61"/>
        <v>57694</v>
      </c>
      <c r="X92" s="50">
        <v>0</v>
      </c>
      <c r="Z92" s="50">
        <v>0</v>
      </c>
      <c r="AA92" s="50">
        <v>0</v>
      </c>
      <c r="AB92" s="50">
        <f t="shared" si="62"/>
        <v>0</v>
      </c>
      <c r="AD92" s="74">
        <f t="shared" si="41"/>
        <v>57694</v>
      </c>
      <c r="AE92" s="50"/>
      <c r="AG92" s="50"/>
      <c r="AH92" s="50"/>
      <c r="AI92" s="50">
        <f t="shared" si="63"/>
        <v>0</v>
      </c>
      <c r="AK92" s="74">
        <f t="shared" si="42"/>
        <v>57694</v>
      </c>
      <c r="AO92" s="50">
        <f t="shared" si="64"/>
        <v>0</v>
      </c>
      <c r="AQ92" s="74">
        <f t="shared" si="43"/>
        <v>57694</v>
      </c>
      <c r="AU92" s="50">
        <f t="shared" si="65"/>
        <v>0</v>
      </c>
      <c r="AW92" s="74">
        <f t="shared" si="44"/>
        <v>57694</v>
      </c>
      <c r="AX92" s="50"/>
      <c r="AY92" s="76"/>
      <c r="AZ92" s="50"/>
      <c r="BA92" s="50"/>
      <c r="BB92" s="50">
        <f t="shared" si="40"/>
        <v>0</v>
      </c>
      <c r="BD92" s="74">
        <f t="shared" si="45"/>
        <v>57694</v>
      </c>
      <c r="BF92" s="76"/>
      <c r="BJ92" s="74">
        <f t="shared" si="46"/>
        <v>57694</v>
      </c>
      <c r="BK92" s="50"/>
      <c r="BL92" s="76"/>
      <c r="BM92" s="50"/>
      <c r="BO92" s="50">
        <f t="shared" si="58"/>
        <v>0</v>
      </c>
      <c r="BQ92" s="74">
        <f t="shared" si="47"/>
        <v>57694</v>
      </c>
      <c r="BR92" s="50"/>
      <c r="BS92" s="76"/>
      <c r="BT92" s="50"/>
      <c r="BU92" s="50">
        <f t="shared" si="59"/>
        <v>0</v>
      </c>
      <c r="BW92" s="74">
        <f t="shared" si="48"/>
        <v>57694</v>
      </c>
      <c r="BY92" s="76"/>
      <c r="CB92" s="50">
        <f t="shared" si="66"/>
        <v>0</v>
      </c>
      <c r="CD92" s="74">
        <f t="shared" si="49"/>
        <v>57694</v>
      </c>
      <c r="CF92" s="56"/>
      <c r="CI92" s="50">
        <f t="shared" si="67"/>
        <v>0</v>
      </c>
      <c r="CJ92" s="74"/>
      <c r="CK92" s="74">
        <f t="shared" si="50"/>
        <v>57694</v>
      </c>
      <c r="CL92" s="56"/>
      <c r="CM92" s="56"/>
      <c r="CN92" s="56"/>
      <c r="CO92" s="56"/>
      <c r="CQ92" s="74">
        <f t="shared" si="51"/>
        <v>57694</v>
      </c>
      <c r="CR92" s="56"/>
      <c r="CS92" s="56"/>
      <c r="CT92" s="56"/>
      <c r="CU92" s="50">
        <f t="shared" si="68"/>
        <v>0</v>
      </c>
      <c r="CW92" s="74">
        <f t="shared" si="52"/>
        <v>57694</v>
      </c>
      <c r="CX92" s="56"/>
      <c r="CY92" s="56"/>
      <c r="CZ92" s="56"/>
      <c r="DA92" s="50">
        <f t="shared" si="69"/>
        <v>0</v>
      </c>
      <c r="DC92" s="74">
        <f t="shared" si="53"/>
        <v>57694</v>
      </c>
      <c r="DD92" s="56"/>
      <c r="DE92" s="56"/>
      <c r="DF92" s="56"/>
      <c r="DG92" s="56"/>
      <c r="DH92" s="50">
        <f t="shared" si="70"/>
        <v>0</v>
      </c>
      <c r="DJ92" s="74">
        <f t="shared" si="54"/>
        <v>57694</v>
      </c>
      <c r="DK92" s="56"/>
      <c r="DL92" s="56"/>
      <c r="DM92" s="56"/>
      <c r="DN92" s="56"/>
      <c r="DO92" s="50">
        <f t="shared" si="71"/>
        <v>0</v>
      </c>
      <c r="DQ92" s="74">
        <f t="shared" si="55"/>
        <v>57694</v>
      </c>
      <c r="DR92" s="56"/>
      <c r="DS92" s="56"/>
      <c r="DT92" s="56"/>
      <c r="DU92" s="56"/>
      <c r="DV92" s="50">
        <f t="shared" si="72"/>
        <v>0</v>
      </c>
      <c r="DX92" s="74">
        <f t="shared" si="56"/>
        <v>57694</v>
      </c>
      <c r="DY92" s="56"/>
      <c r="DZ92" s="56"/>
      <c r="EA92" s="56"/>
      <c r="EB92" s="56"/>
      <c r="EC92" s="50">
        <f t="shared" si="73"/>
        <v>0</v>
      </c>
    </row>
    <row r="93" spans="6:133" x14ac:dyDescent="0.2">
      <c r="F93" s="74">
        <f t="shared" si="75"/>
        <v>57891</v>
      </c>
      <c r="G93" s="74"/>
      <c r="H93" s="74">
        <f t="shared" si="57"/>
        <v>57876</v>
      </c>
      <c r="I93" s="50">
        <f>+SUM(P92:P93,X92:X93,AL92:AL93,AE92:AE93,AR92:AR93,AX92:AX93,BE92:BE93,BK92:BK93,BR92:BR93,BX92:BX93,CE92:CE93,CL92:CL93,CR92:CR93,CX92:CX93,DD92:DD93,DK92:DK93,DR92:DR93,DY92:DY93,)</f>
        <v>0</v>
      </c>
      <c r="J93" s="50">
        <f>+SUM(R92:R93,Z92:Z93,AG92:AG93,AN92:AN93,AT92:AT93,AZ92:AZ93,BG92:BG93,BM92:BM93,BT92:BT93,BZ92:BZ93,CG92:CG93,CN92:CN93,CT92:CT93,CZ92:CZ93,DF92:DF93,DM92:DM93,DT92:DT93,EA92:EA93,)</f>
        <v>0</v>
      </c>
      <c r="K93" s="50">
        <f>+SUM(S92:S93,AA92:AA93,AH92:AH93,BA92:BA93,BN92:BN93,CA92:CA93,CH92:CH93,DG92:DG93,DN92:DN93,DU92:DU93,EB92:EB93,)</f>
        <v>0</v>
      </c>
      <c r="M93" s="50">
        <f t="shared" ref="M93" si="80">SUM(I93:L93)</f>
        <v>0</v>
      </c>
      <c r="O93" s="74">
        <f t="shared" si="60"/>
        <v>57876</v>
      </c>
      <c r="P93" s="50">
        <v>0</v>
      </c>
      <c r="R93" s="50">
        <v>0</v>
      </c>
      <c r="S93" s="50">
        <v>0</v>
      </c>
      <c r="T93" s="50"/>
      <c r="U93" s="50">
        <f t="shared" si="74"/>
        <v>0</v>
      </c>
      <c r="W93" s="74">
        <f t="shared" si="61"/>
        <v>57876</v>
      </c>
      <c r="X93" s="50">
        <v>0</v>
      </c>
      <c r="Z93" s="50">
        <v>0</v>
      </c>
      <c r="AA93" s="50">
        <v>0</v>
      </c>
      <c r="AB93" s="50">
        <f t="shared" si="62"/>
        <v>0</v>
      </c>
      <c r="AD93" s="74">
        <f t="shared" si="41"/>
        <v>57876</v>
      </c>
      <c r="AE93" s="50"/>
      <c r="AG93" s="50"/>
      <c r="AH93" s="50"/>
      <c r="AI93" s="50">
        <f t="shared" si="63"/>
        <v>0</v>
      </c>
      <c r="AK93" s="74">
        <f t="shared" si="42"/>
        <v>57876</v>
      </c>
      <c r="AO93" s="50">
        <f t="shared" si="64"/>
        <v>0</v>
      </c>
      <c r="AQ93" s="74">
        <f t="shared" si="43"/>
        <v>57876</v>
      </c>
      <c r="AU93" s="50">
        <f t="shared" si="65"/>
        <v>0</v>
      </c>
      <c r="AW93" s="74">
        <f t="shared" si="44"/>
        <v>57876</v>
      </c>
      <c r="AX93" s="50"/>
      <c r="AY93" s="76"/>
      <c r="AZ93" s="50"/>
      <c r="BA93" s="50"/>
      <c r="BB93" s="50">
        <f t="shared" si="40"/>
        <v>0</v>
      </c>
      <c r="BD93" s="74">
        <f t="shared" si="45"/>
        <v>57876</v>
      </c>
      <c r="BF93" s="76"/>
      <c r="BJ93" s="74">
        <f t="shared" si="46"/>
        <v>57876</v>
      </c>
      <c r="BK93" s="50"/>
      <c r="BL93" s="76"/>
      <c r="BM93" s="50"/>
      <c r="BO93" s="50">
        <f t="shared" si="58"/>
        <v>0</v>
      </c>
      <c r="BQ93" s="74">
        <f t="shared" si="47"/>
        <v>57876</v>
      </c>
      <c r="BR93" s="50"/>
      <c r="BS93" s="76"/>
      <c r="BT93" s="50"/>
      <c r="BU93" s="50">
        <f t="shared" si="59"/>
        <v>0</v>
      </c>
      <c r="BW93" s="74">
        <f t="shared" si="48"/>
        <v>57876</v>
      </c>
      <c r="BY93" s="76"/>
      <c r="CB93" s="50">
        <f t="shared" si="66"/>
        <v>0</v>
      </c>
      <c r="CD93" s="74">
        <f t="shared" si="49"/>
        <v>57876</v>
      </c>
      <c r="CF93" s="56"/>
      <c r="CI93" s="50">
        <f t="shared" si="67"/>
        <v>0</v>
      </c>
      <c r="CJ93" s="74"/>
      <c r="CK93" s="74">
        <f t="shared" si="50"/>
        <v>57876</v>
      </c>
      <c r="CL93" s="56"/>
      <c r="CM93" s="56"/>
      <c r="CN93" s="56"/>
      <c r="CO93" s="56"/>
      <c r="CQ93" s="74">
        <f t="shared" si="51"/>
        <v>57876</v>
      </c>
      <c r="CR93" s="56"/>
      <c r="CS93" s="56"/>
      <c r="CT93" s="56"/>
      <c r="CU93" s="50">
        <f t="shared" si="68"/>
        <v>0</v>
      </c>
      <c r="CW93" s="74">
        <f t="shared" si="52"/>
        <v>57876</v>
      </c>
      <c r="CX93" s="56"/>
      <c r="CY93" s="56"/>
      <c r="CZ93" s="56"/>
      <c r="DA93" s="50">
        <f t="shared" si="69"/>
        <v>0</v>
      </c>
      <c r="DC93" s="74">
        <f t="shared" si="53"/>
        <v>57876</v>
      </c>
      <c r="DD93" s="56"/>
      <c r="DE93" s="56"/>
      <c r="DF93" s="56"/>
      <c r="DG93" s="56"/>
      <c r="DH93" s="50">
        <f t="shared" si="70"/>
        <v>0</v>
      </c>
      <c r="DJ93" s="74">
        <f t="shared" si="54"/>
        <v>57876</v>
      </c>
      <c r="DK93" s="56"/>
      <c r="DL93" s="56"/>
      <c r="DM93" s="56"/>
      <c r="DN93" s="56"/>
      <c r="DO93" s="50">
        <f t="shared" si="71"/>
        <v>0</v>
      </c>
      <c r="DQ93" s="74">
        <f t="shared" si="55"/>
        <v>57876</v>
      </c>
      <c r="DR93" s="56"/>
      <c r="DS93" s="56"/>
      <c r="DT93" s="56"/>
      <c r="DU93" s="56"/>
      <c r="DV93" s="50">
        <f t="shared" si="72"/>
        <v>0</v>
      </c>
      <c r="DX93" s="74">
        <f t="shared" si="56"/>
        <v>57876</v>
      </c>
      <c r="DY93" s="56"/>
      <c r="DZ93" s="56"/>
      <c r="EA93" s="56"/>
      <c r="EB93" s="56"/>
      <c r="EC93" s="50">
        <f t="shared" si="73"/>
        <v>0</v>
      </c>
    </row>
    <row r="94" spans="6:133" x14ac:dyDescent="0.2">
      <c r="F94" s="74">
        <f t="shared" si="75"/>
        <v>58075</v>
      </c>
      <c r="G94" s="74"/>
      <c r="H94" s="74">
        <f t="shared" si="57"/>
        <v>58059</v>
      </c>
      <c r="I94" s="50"/>
      <c r="O94" s="74">
        <f t="shared" si="60"/>
        <v>58059</v>
      </c>
      <c r="P94" s="50">
        <v>0</v>
      </c>
      <c r="R94" s="50">
        <v>0</v>
      </c>
      <c r="S94" s="50">
        <v>0</v>
      </c>
      <c r="T94" s="50"/>
      <c r="U94" s="50">
        <f t="shared" si="74"/>
        <v>0</v>
      </c>
      <c r="W94" s="74">
        <f t="shared" si="61"/>
        <v>58059</v>
      </c>
      <c r="X94" s="50">
        <v>0</v>
      </c>
      <c r="Z94" s="50">
        <v>0</v>
      </c>
      <c r="AA94" s="50">
        <v>0</v>
      </c>
      <c r="AB94" s="50">
        <f t="shared" si="62"/>
        <v>0</v>
      </c>
      <c r="AD94" s="74">
        <f t="shared" si="41"/>
        <v>58059</v>
      </c>
      <c r="AE94" s="50"/>
      <c r="AG94" s="50"/>
      <c r="AH94" s="50"/>
      <c r="AI94" s="50">
        <f t="shared" si="63"/>
        <v>0</v>
      </c>
      <c r="AK94" s="74">
        <f t="shared" si="42"/>
        <v>58059</v>
      </c>
      <c r="AO94" s="50">
        <f t="shared" si="64"/>
        <v>0</v>
      </c>
      <c r="AQ94" s="74">
        <f t="shared" si="43"/>
        <v>58059</v>
      </c>
      <c r="AU94" s="50">
        <f t="shared" si="65"/>
        <v>0</v>
      </c>
      <c r="AW94" s="74">
        <f t="shared" si="44"/>
        <v>58059</v>
      </c>
      <c r="AX94" s="50"/>
      <c r="AY94" s="76"/>
      <c r="AZ94" s="50"/>
      <c r="BA94" s="50"/>
      <c r="BB94" s="50">
        <f t="shared" si="40"/>
        <v>0</v>
      </c>
      <c r="BD94" s="74">
        <f t="shared" si="45"/>
        <v>58059</v>
      </c>
      <c r="BF94" s="76"/>
      <c r="BJ94" s="74">
        <f t="shared" si="46"/>
        <v>58059</v>
      </c>
      <c r="BK94" s="50"/>
      <c r="BL94" s="76"/>
      <c r="BM94" s="50"/>
      <c r="BO94" s="50">
        <f t="shared" si="58"/>
        <v>0</v>
      </c>
      <c r="BQ94" s="74">
        <f t="shared" si="47"/>
        <v>58059</v>
      </c>
      <c r="BR94" s="50"/>
      <c r="BS94" s="76"/>
      <c r="BT94" s="50"/>
      <c r="BU94" s="50">
        <f t="shared" si="59"/>
        <v>0</v>
      </c>
      <c r="BW94" s="74">
        <f t="shared" si="48"/>
        <v>58059</v>
      </c>
      <c r="BY94" s="76"/>
      <c r="CB94" s="50">
        <f t="shared" si="66"/>
        <v>0</v>
      </c>
      <c r="CD94" s="74">
        <f t="shared" si="49"/>
        <v>58059</v>
      </c>
      <c r="CF94" s="56"/>
      <c r="CI94" s="50">
        <f t="shared" si="67"/>
        <v>0</v>
      </c>
      <c r="CJ94" s="74"/>
      <c r="CK94" s="74">
        <f t="shared" si="50"/>
        <v>58059</v>
      </c>
      <c r="CL94" s="56"/>
      <c r="CM94" s="56"/>
      <c r="CN94" s="56"/>
      <c r="CO94" s="56"/>
      <c r="CQ94" s="74">
        <f t="shared" si="51"/>
        <v>58059</v>
      </c>
      <c r="CR94" s="56"/>
      <c r="CS94" s="56"/>
      <c r="CT94" s="56"/>
      <c r="CU94" s="50">
        <f t="shared" si="68"/>
        <v>0</v>
      </c>
      <c r="CW94" s="74">
        <f t="shared" si="52"/>
        <v>58059</v>
      </c>
      <c r="CX94" s="56"/>
      <c r="CY94" s="56"/>
      <c r="CZ94" s="56"/>
      <c r="DA94" s="50">
        <f t="shared" si="69"/>
        <v>0</v>
      </c>
      <c r="DC94" s="74">
        <f t="shared" si="53"/>
        <v>58059</v>
      </c>
      <c r="DD94" s="56"/>
      <c r="DE94" s="56"/>
      <c r="DF94" s="56"/>
      <c r="DG94" s="56"/>
      <c r="DH94" s="50">
        <f t="shared" si="70"/>
        <v>0</v>
      </c>
      <c r="DJ94" s="74">
        <f t="shared" si="54"/>
        <v>58059</v>
      </c>
      <c r="DK94" s="56"/>
      <c r="DL94" s="56"/>
      <c r="DM94" s="56"/>
      <c r="DN94" s="56"/>
      <c r="DO94" s="50">
        <f t="shared" si="71"/>
        <v>0</v>
      </c>
      <c r="DQ94" s="74">
        <f t="shared" si="55"/>
        <v>58059</v>
      </c>
      <c r="DR94" s="56"/>
      <c r="DS94" s="56"/>
      <c r="DT94" s="56"/>
      <c r="DU94" s="56"/>
      <c r="DV94" s="50">
        <f t="shared" si="72"/>
        <v>0</v>
      </c>
      <c r="DX94" s="74">
        <f t="shared" si="56"/>
        <v>58059</v>
      </c>
      <c r="DY94" s="56"/>
      <c r="DZ94" s="56"/>
      <c r="EA94" s="56"/>
      <c r="EB94" s="56"/>
      <c r="EC94" s="50">
        <f t="shared" si="73"/>
        <v>0</v>
      </c>
    </row>
    <row r="95" spans="6:133" x14ac:dyDescent="0.2">
      <c r="F95" s="74">
        <f t="shared" si="75"/>
        <v>58256</v>
      </c>
      <c r="G95" s="74"/>
      <c r="H95" s="74">
        <f t="shared" si="57"/>
        <v>58241</v>
      </c>
      <c r="I95" s="50">
        <f>+SUM(P94:P95,X94:X95,AL94:AL95,AE94:AE95,AR94:AR95,AX94:AX95,BE94:BE95,BK94:BK95,BR94:BR95,BX94:BX95,CE94:CE95,CL94:CL95,CR94:CR95,CX94:CX95,DD94:DD95,DK94:DK95,DR94:DR95,DY94:DY95,)</f>
        <v>0</v>
      </c>
      <c r="J95" s="50">
        <f>+SUM(R94:R95,Z94:Z95,AG94:AG95,AN94:AN95,AT94:AT95,AZ94:AZ95,BG94:BG95,BM94:BM95,BT94:BT95,BZ94:BZ95,CG94:CG95,CN94:CN95,CT94:CT95,CZ94:CZ95,DF94:DF95,DM94:DM95,DT94:DT95,EA94:EA95,)</f>
        <v>0</v>
      </c>
      <c r="K95" s="50">
        <f>+SUM(S94:S95,AA94:AA95,AH94:AH95,BA94:BA95,BN94:BN95,CA94:CA95,CH94:CH95,DG94:DG95,DN94:DN95,DU94:DU95,EB94:EB95,)</f>
        <v>0</v>
      </c>
      <c r="M95" s="50">
        <f t="shared" ref="M95" si="81">SUM(I95:L95)</f>
        <v>0</v>
      </c>
      <c r="O95" s="74">
        <f t="shared" si="60"/>
        <v>58241</v>
      </c>
      <c r="P95" s="50">
        <v>0</v>
      </c>
      <c r="R95" s="50">
        <v>0</v>
      </c>
      <c r="S95" s="50">
        <v>0</v>
      </c>
      <c r="T95" s="50"/>
      <c r="U95" s="50">
        <f t="shared" si="74"/>
        <v>0</v>
      </c>
      <c r="W95" s="74">
        <f t="shared" si="61"/>
        <v>58241</v>
      </c>
      <c r="X95" s="50">
        <v>0</v>
      </c>
      <c r="Z95" s="50">
        <v>0</v>
      </c>
      <c r="AA95" s="50">
        <v>0</v>
      </c>
      <c r="AB95" s="50">
        <f t="shared" si="62"/>
        <v>0</v>
      </c>
      <c r="AD95" s="74">
        <f t="shared" si="41"/>
        <v>58241</v>
      </c>
      <c r="AE95" s="50"/>
      <c r="AG95" s="50"/>
      <c r="AH95" s="50"/>
      <c r="AI95" s="50">
        <f t="shared" si="63"/>
        <v>0</v>
      </c>
      <c r="AK95" s="74">
        <f t="shared" si="42"/>
        <v>58241</v>
      </c>
      <c r="AO95" s="50">
        <f t="shared" si="64"/>
        <v>0</v>
      </c>
      <c r="AQ95" s="74">
        <f t="shared" si="43"/>
        <v>58241</v>
      </c>
      <c r="AU95" s="50">
        <f t="shared" si="65"/>
        <v>0</v>
      </c>
      <c r="AW95" s="74">
        <f t="shared" si="44"/>
        <v>58241</v>
      </c>
      <c r="AX95" s="50"/>
      <c r="AY95" s="76"/>
      <c r="AZ95" s="50"/>
      <c r="BA95" s="50"/>
      <c r="BB95" s="50">
        <f t="shared" si="40"/>
        <v>0</v>
      </c>
      <c r="BD95" s="74">
        <f t="shared" si="45"/>
        <v>58241</v>
      </c>
      <c r="BF95" s="76"/>
      <c r="BJ95" s="74">
        <f t="shared" si="46"/>
        <v>58241</v>
      </c>
      <c r="BK95" s="50"/>
      <c r="BL95" s="76"/>
      <c r="BM95" s="50"/>
      <c r="BO95" s="50">
        <f t="shared" si="58"/>
        <v>0</v>
      </c>
      <c r="BQ95" s="74">
        <f t="shared" si="47"/>
        <v>58241</v>
      </c>
      <c r="BR95" s="50"/>
      <c r="BS95" s="76"/>
      <c r="BT95" s="50"/>
      <c r="BU95" s="50">
        <f t="shared" si="59"/>
        <v>0</v>
      </c>
      <c r="BW95" s="74">
        <f t="shared" si="48"/>
        <v>58241</v>
      </c>
      <c r="BY95" s="76"/>
      <c r="CB95" s="50">
        <f t="shared" si="66"/>
        <v>0</v>
      </c>
      <c r="CD95" s="74">
        <f t="shared" si="49"/>
        <v>58241</v>
      </c>
      <c r="CF95" s="56"/>
      <c r="CI95" s="50">
        <f t="shared" si="67"/>
        <v>0</v>
      </c>
      <c r="CJ95" s="74"/>
      <c r="CK95" s="74">
        <f t="shared" si="50"/>
        <v>58241</v>
      </c>
      <c r="CL95" s="56"/>
      <c r="CM95" s="56"/>
      <c r="CN95" s="56"/>
      <c r="CO95" s="56"/>
      <c r="CQ95" s="74">
        <f t="shared" si="51"/>
        <v>58241</v>
      </c>
      <c r="CR95" s="56"/>
      <c r="CS95" s="56"/>
      <c r="CT95" s="56"/>
      <c r="CU95" s="50">
        <f t="shared" si="68"/>
        <v>0</v>
      </c>
      <c r="CW95" s="74">
        <f t="shared" si="52"/>
        <v>58241</v>
      </c>
      <c r="CX95" s="56"/>
      <c r="CY95" s="56"/>
      <c r="CZ95" s="56"/>
      <c r="DA95" s="50">
        <f t="shared" si="69"/>
        <v>0</v>
      </c>
      <c r="DC95" s="74">
        <f t="shared" si="53"/>
        <v>58241</v>
      </c>
      <c r="DD95" s="56"/>
      <c r="DE95" s="56"/>
      <c r="DF95" s="56"/>
      <c r="DG95" s="56"/>
      <c r="DH95" s="50">
        <f t="shared" si="70"/>
        <v>0</v>
      </c>
      <c r="DJ95" s="74">
        <f t="shared" si="54"/>
        <v>58241</v>
      </c>
      <c r="DK95" s="56"/>
      <c r="DL95" s="56"/>
      <c r="DM95" s="56"/>
      <c r="DN95" s="56"/>
      <c r="DO95" s="50">
        <f t="shared" si="71"/>
        <v>0</v>
      </c>
      <c r="DQ95" s="74">
        <f t="shared" si="55"/>
        <v>58241</v>
      </c>
      <c r="DR95" s="56"/>
      <c r="DS95" s="56"/>
      <c r="DT95" s="56"/>
      <c r="DU95" s="56"/>
      <c r="DV95" s="50">
        <f t="shared" si="72"/>
        <v>0</v>
      </c>
      <c r="DX95" s="74">
        <f t="shared" si="56"/>
        <v>58241</v>
      </c>
      <c r="DY95" s="56"/>
      <c r="DZ95" s="56"/>
      <c r="EA95" s="56"/>
      <c r="EB95" s="56"/>
      <c r="EC95" s="50">
        <f t="shared" si="73"/>
        <v>0</v>
      </c>
    </row>
    <row r="96" spans="6:133" x14ac:dyDescent="0.2">
      <c r="F96" s="74">
        <f t="shared" si="75"/>
        <v>58440</v>
      </c>
      <c r="G96" s="74"/>
      <c r="H96" s="74">
        <f t="shared" si="57"/>
        <v>58424</v>
      </c>
      <c r="I96" s="50"/>
      <c r="O96" s="74">
        <f t="shared" si="60"/>
        <v>58424</v>
      </c>
      <c r="P96" s="50">
        <v>0</v>
      </c>
      <c r="R96" s="50">
        <v>0</v>
      </c>
      <c r="S96" s="50">
        <v>0</v>
      </c>
      <c r="T96" s="50"/>
      <c r="U96" s="50">
        <f t="shared" si="74"/>
        <v>0</v>
      </c>
      <c r="W96" s="74">
        <f t="shared" si="61"/>
        <v>58424</v>
      </c>
      <c r="X96" s="50">
        <v>0</v>
      </c>
      <c r="Z96" s="50">
        <v>0</v>
      </c>
      <c r="AA96" s="50">
        <v>0</v>
      </c>
      <c r="AB96" s="50">
        <f t="shared" si="62"/>
        <v>0</v>
      </c>
      <c r="AD96" s="74">
        <f t="shared" si="41"/>
        <v>58424</v>
      </c>
      <c r="AE96" s="50"/>
      <c r="AG96" s="50"/>
      <c r="AH96" s="50"/>
      <c r="AI96" s="50">
        <f t="shared" si="63"/>
        <v>0</v>
      </c>
      <c r="AK96" s="74">
        <f t="shared" si="42"/>
        <v>58424</v>
      </c>
      <c r="AO96" s="50">
        <f t="shared" si="64"/>
        <v>0</v>
      </c>
      <c r="AQ96" s="74">
        <f t="shared" si="43"/>
        <v>58424</v>
      </c>
      <c r="AU96" s="50">
        <f t="shared" si="65"/>
        <v>0</v>
      </c>
      <c r="AW96" s="74">
        <f t="shared" si="44"/>
        <v>58424</v>
      </c>
      <c r="AX96" s="50"/>
      <c r="AY96" s="76"/>
      <c r="AZ96" s="50"/>
      <c r="BA96" s="50"/>
      <c r="BB96" s="50">
        <f t="shared" si="40"/>
        <v>0</v>
      </c>
      <c r="BD96" s="74">
        <f t="shared" si="45"/>
        <v>58424</v>
      </c>
      <c r="BF96" s="76"/>
      <c r="BJ96" s="74">
        <f t="shared" si="46"/>
        <v>58424</v>
      </c>
      <c r="BK96" s="50"/>
      <c r="BL96" s="76"/>
      <c r="BM96" s="50"/>
      <c r="BO96" s="50">
        <f t="shared" si="58"/>
        <v>0</v>
      </c>
      <c r="BQ96" s="74">
        <f t="shared" si="47"/>
        <v>58424</v>
      </c>
      <c r="BR96" s="50"/>
      <c r="BS96" s="76"/>
      <c r="BT96" s="50"/>
      <c r="BU96" s="50">
        <f t="shared" si="59"/>
        <v>0</v>
      </c>
      <c r="BW96" s="74">
        <f t="shared" si="48"/>
        <v>58424</v>
      </c>
      <c r="BY96" s="76"/>
      <c r="CB96" s="50">
        <f t="shared" si="66"/>
        <v>0</v>
      </c>
      <c r="CD96" s="74">
        <f t="shared" si="49"/>
        <v>58424</v>
      </c>
      <c r="CF96" s="56"/>
      <c r="CI96" s="50">
        <f t="shared" si="67"/>
        <v>0</v>
      </c>
      <c r="CJ96" s="74"/>
      <c r="CK96" s="74">
        <f t="shared" si="50"/>
        <v>58424</v>
      </c>
      <c r="CL96" s="56"/>
      <c r="CM96" s="56"/>
      <c r="CN96" s="56"/>
      <c r="CO96" s="56"/>
      <c r="CQ96" s="74">
        <f t="shared" si="51"/>
        <v>58424</v>
      </c>
      <c r="CR96" s="56"/>
      <c r="CS96" s="56"/>
      <c r="CT96" s="56"/>
      <c r="CU96" s="50">
        <f t="shared" si="68"/>
        <v>0</v>
      </c>
      <c r="CW96" s="74">
        <f t="shared" si="52"/>
        <v>58424</v>
      </c>
      <c r="CX96" s="56"/>
      <c r="CY96" s="56"/>
      <c r="CZ96" s="56"/>
      <c r="DA96" s="50">
        <f t="shared" si="69"/>
        <v>0</v>
      </c>
      <c r="DC96" s="74">
        <f t="shared" si="53"/>
        <v>58424</v>
      </c>
      <c r="DD96" s="56"/>
      <c r="DE96" s="56"/>
      <c r="DF96" s="56"/>
      <c r="DG96" s="56"/>
      <c r="DH96" s="50">
        <f t="shared" si="70"/>
        <v>0</v>
      </c>
      <c r="DJ96" s="74">
        <f t="shared" si="54"/>
        <v>58424</v>
      </c>
      <c r="DK96" s="56"/>
      <c r="DL96" s="56"/>
      <c r="DM96" s="56"/>
      <c r="DN96" s="56"/>
      <c r="DO96" s="50">
        <f t="shared" si="71"/>
        <v>0</v>
      </c>
      <c r="DQ96" s="74">
        <f t="shared" si="55"/>
        <v>58424</v>
      </c>
      <c r="DR96" s="56"/>
      <c r="DS96" s="56"/>
      <c r="DT96" s="56"/>
      <c r="DU96" s="56"/>
      <c r="DV96" s="50">
        <f t="shared" si="72"/>
        <v>0</v>
      </c>
      <c r="DX96" s="74">
        <f t="shared" si="56"/>
        <v>58424</v>
      </c>
      <c r="DY96" s="56"/>
      <c r="DZ96" s="56"/>
      <c r="EA96" s="56"/>
      <c r="EB96" s="56"/>
      <c r="EC96" s="50">
        <f t="shared" si="73"/>
        <v>0</v>
      </c>
    </row>
    <row r="97" spans="2:133" x14ac:dyDescent="0.2">
      <c r="F97" s="74">
        <f t="shared" si="75"/>
        <v>58622</v>
      </c>
      <c r="G97" s="74"/>
      <c r="H97" s="74">
        <f t="shared" si="57"/>
        <v>58607</v>
      </c>
      <c r="I97" s="50">
        <f>+SUM(P96:P97,X96:X97,AL96:AL97,AE96:AE97,AR96:AR97,AX96:AX97,BE96:BE97,BK96:BK97,BR96:BR97,BX96:BX97,CE96:CE97,CL96:CL97,CR96:CR97,CX96:CX97,DD96:DD97,DK96:DK97,DR96:DR97,DY96:DY97,)</f>
        <v>0</v>
      </c>
      <c r="J97" s="50">
        <f>+SUM(R96:R97,Z96:Z97,AG96:AG97,AN96:AN97,AT96:AT97,AZ96:AZ97,BG96:BG97,BM96:BM97,BT96:BT97,BZ96:BZ97,CG96:CG97,CN96:CN97,CT96:CT97,CZ96:CZ97,DF96:DF97,DM96:DM97,DT96:DT97,EA96:EA97,)</f>
        <v>0</v>
      </c>
      <c r="K97" s="50">
        <f>+SUM(S96:S97,AA96:AA97,AH96:AH97,BA96:BA97,BN96:BN97,CA96:CA97,CH96:CH97,DG96:DG97,DN96:DN97,DU96:DU97,EB96:EB97,)</f>
        <v>0</v>
      </c>
      <c r="M97" s="50">
        <f t="shared" ref="M97" si="82">SUM(I97:L97)</f>
        <v>0</v>
      </c>
      <c r="O97" s="74">
        <f t="shared" si="60"/>
        <v>58607</v>
      </c>
      <c r="P97" s="50">
        <v>0</v>
      </c>
      <c r="R97" s="50">
        <v>0</v>
      </c>
      <c r="S97" s="50">
        <v>0</v>
      </c>
      <c r="T97" s="50"/>
      <c r="U97" s="50">
        <f t="shared" si="74"/>
        <v>0</v>
      </c>
      <c r="W97" s="74">
        <f t="shared" si="61"/>
        <v>58607</v>
      </c>
      <c r="X97" s="50">
        <v>0</v>
      </c>
      <c r="Z97" s="50">
        <v>0</v>
      </c>
      <c r="AA97" s="50">
        <v>0</v>
      </c>
      <c r="AB97" s="50">
        <f t="shared" si="62"/>
        <v>0</v>
      </c>
      <c r="AD97" s="74">
        <f t="shared" si="41"/>
        <v>58607</v>
      </c>
      <c r="AE97" s="50"/>
      <c r="AG97" s="50"/>
      <c r="AH97" s="50"/>
      <c r="AI97" s="50">
        <f t="shared" si="63"/>
        <v>0</v>
      </c>
      <c r="AK97" s="74">
        <f t="shared" si="42"/>
        <v>58607</v>
      </c>
      <c r="AO97" s="50">
        <f t="shared" si="64"/>
        <v>0</v>
      </c>
      <c r="AQ97" s="74">
        <f t="shared" si="43"/>
        <v>58607</v>
      </c>
      <c r="AU97" s="50">
        <f t="shared" si="65"/>
        <v>0</v>
      </c>
      <c r="AW97" s="74">
        <f t="shared" si="44"/>
        <v>58607</v>
      </c>
      <c r="AX97" s="50"/>
      <c r="AY97" s="76"/>
      <c r="AZ97" s="50"/>
      <c r="BA97" s="50"/>
      <c r="BB97" s="50">
        <f t="shared" si="40"/>
        <v>0</v>
      </c>
      <c r="BD97" s="74">
        <f t="shared" si="45"/>
        <v>58607</v>
      </c>
      <c r="BF97" s="76"/>
      <c r="BJ97" s="74">
        <f t="shared" si="46"/>
        <v>58607</v>
      </c>
      <c r="BK97" s="50"/>
      <c r="BL97" s="76"/>
      <c r="BM97" s="50"/>
      <c r="BO97" s="50">
        <f t="shared" si="58"/>
        <v>0</v>
      </c>
      <c r="BQ97" s="74">
        <f t="shared" si="47"/>
        <v>58607</v>
      </c>
      <c r="BR97" s="50"/>
      <c r="BS97" s="76"/>
      <c r="BT97" s="50"/>
      <c r="BU97" s="50">
        <f t="shared" si="59"/>
        <v>0</v>
      </c>
      <c r="BW97" s="74">
        <f t="shared" si="48"/>
        <v>58607</v>
      </c>
      <c r="BY97" s="76"/>
      <c r="CB97" s="50">
        <f t="shared" si="66"/>
        <v>0</v>
      </c>
      <c r="CD97" s="74">
        <f t="shared" si="49"/>
        <v>58607</v>
      </c>
      <c r="CF97" s="56"/>
      <c r="CI97" s="50">
        <f t="shared" si="67"/>
        <v>0</v>
      </c>
      <c r="CJ97" s="74"/>
      <c r="CK97" s="74">
        <f t="shared" si="50"/>
        <v>58607</v>
      </c>
      <c r="CL97" s="56"/>
      <c r="CM97" s="56"/>
      <c r="CN97" s="56"/>
      <c r="CO97" s="56"/>
      <c r="CQ97" s="74">
        <f t="shared" si="51"/>
        <v>58607</v>
      </c>
      <c r="CR97" s="56"/>
      <c r="CS97" s="56"/>
      <c r="CT97" s="56"/>
      <c r="CU97" s="50">
        <f t="shared" si="68"/>
        <v>0</v>
      </c>
      <c r="CW97" s="74">
        <f t="shared" si="52"/>
        <v>58607</v>
      </c>
      <c r="CX97" s="56"/>
      <c r="CY97" s="56"/>
      <c r="CZ97" s="56"/>
      <c r="DA97" s="50">
        <f t="shared" si="69"/>
        <v>0</v>
      </c>
      <c r="DC97" s="74">
        <f t="shared" si="53"/>
        <v>58607</v>
      </c>
      <c r="DD97" s="56"/>
      <c r="DE97" s="56"/>
      <c r="DF97" s="56"/>
      <c r="DG97" s="56"/>
      <c r="DH97" s="50">
        <f t="shared" si="70"/>
        <v>0</v>
      </c>
      <c r="DJ97" s="74">
        <f t="shared" si="54"/>
        <v>58607</v>
      </c>
      <c r="DK97" s="56"/>
      <c r="DL97" s="56"/>
      <c r="DM97" s="56"/>
      <c r="DN97" s="56"/>
      <c r="DO97" s="50">
        <f t="shared" si="71"/>
        <v>0</v>
      </c>
      <c r="DQ97" s="74">
        <f t="shared" si="55"/>
        <v>58607</v>
      </c>
      <c r="DR97" s="56"/>
      <c r="DS97" s="56"/>
      <c r="DT97" s="56"/>
      <c r="DU97" s="56"/>
      <c r="DV97" s="50">
        <f t="shared" si="72"/>
        <v>0</v>
      </c>
      <c r="DX97" s="74">
        <f t="shared" si="56"/>
        <v>58607</v>
      </c>
      <c r="DY97" s="56"/>
      <c r="DZ97" s="56"/>
      <c r="EA97" s="56"/>
      <c r="EB97" s="56"/>
      <c r="EC97" s="50">
        <f t="shared" si="73"/>
        <v>0</v>
      </c>
    </row>
    <row r="99" spans="2:133" x14ac:dyDescent="0.2">
      <c r="B99" s="84" t="s">
        <v>18</v>
      </c>
      <c r="C99" s="85">
        <f>SUM(C14:C98)</f>
        <v>12560473877.85</v>
      </c>
      <c r="F99" s="84" t="s">
        <v>18</v>
      </c>
      <c r="G99" s="84"/>
      <c r="H99" s="84"/>
      <c r="I99" s="85">
        <f>SUM(I14:I98)</f>
        <v>2973999268.2000003</v>
      </c>
      <c r="J99" s="85">
        <f>SUM(J14:J98)</f>
        <v>2804839188.75</v>
      </c>
      <c r="K99" s="85">
        <f>SUM(K14:K98)</f>
        <v>6781635420.9000006</v>
      </c>
      <c r="L99" s="85">
        <f>SUM(L14:L98)</f>
        <v>0</v>
      </c>
      <c r="M99" s="85">
        <f>SUM(M14:M98)</f>
        <v>12560473877.85</v>
      </c>
      <c r="O99" s="84" t="s">
        <v>18</v>
      </c>
      <c r="P99" s="85">
        <f>SUM(P14:P98)</f>
        <v>246729577.80000001</v>
      </c>
      <c r="Q99" s="85"/>
      <c r="R99" s="85">
        <f>SUM(R14:R98)</f>
        <v>359228000</v>
      </c>
      <c r="S99" s="85">
        <f>SUM(S14:S98)</f>
        <v>339931665.64999998</v>
      </c>
      <c r="T99" s="85">
        <f>SUM(T14:T98)</f>
        <v>0</v>
      </c>
      <c r="U99" s="85">
        <f>SUM(U14:U98)</f>
        <v>945889243.65749991</v>
      </c>
      <c r="W99" s="84" t="s">
        <v>18</v>
      </c>
      <c r="X99" s="85">
        <f>SUM(X14:X98)</f>
        <v>225776146.75</v>
      </c>
      <c r="Y99" s="85"/>
      <c r="Z99" s="85">
        <f>SUM(Z14:Z98)</f>
        <v>61787078.75</v>
      </c>
      <c r="AA99" s="85">
        <f>SUM(AA14:AA98)</f>
        <v>734766213.39999998</v>
      </c>
      <c r="AB99" s="85">
        <f>SUM(AB14:AB98)</f>
        <v>1022329440.493</v>
      </c>
      <c r="AD99" s="84" t="s">
        <v>18</v>
      </c>
      <c r="AE99" s="85">
        <f>SUM(AE14:AE98)</f>
        <v>153154550</v>
      </c>
      <c r="AF99" s="85"/>
      <c r="AG99" s="85">
        <f>SUM(AG14:AG98)</f>
        <v>236350875</v>
      </c>
      <c r="AH99" s="85">
        <f>SUM(AH14:AH98)</f>
        <v>171870450</v>
      </c>
      <c r="AI99" s="85">
        <f>SUM(AI14:AI98)</f>
        <v>561375875</v>
      </c>
      <c r="AK99" s="84" t="s">
        <v>18</v>
      </c>
      <c r="AL99" s="85">
        <f>SUM(AL14:AL98)</f>
        <v>66215000</v>
      </c>
      <c r="AM99" s="85"/>
      <c r="AN99" s="85">
        <f>SUM(AN14:AN98)</f>
        <v>81166875</v>
      </c>
      <c r="AO99" s="85">
        <f>SUM(AO14:AO98)</f>
        <v>147381876.74999997</v>
      </c>
      <c r="AQ99" s="84" t="s">
        <v>18</v>
      </c>
      <c r="AR99" s="85">
        <f>SUM(AR14:AR98)</f>
        <v>97075000</v>
      </c>
      <c r="AS99" s="85"/>
      <c r="AT99" s="85">
        <f>SUM(AT14:AT98)</f>
        <v>112849750</v>
      </c>
      <c r="AU99" s="85">
        <f>SUM(AU14:AU98)</f>
        <v>209924750</v>
      </c>
      <c r="AW99" s="84" t="s">
        <v>18</v>
      </c>
      <c r="AX99" s="85">
        <f>SUM(AX14:AX98)</f>
        <v>739963759.89999998</v>
      </c>
      <c r="AY99" s="85"/>
      <c r="AZ99" s="85">
        <f>SUM(AZ14:AZ98)</f>
        <v>513694856.25</v>
      </c>
      <c r="BA99" s="85">
        <f>SUM(BA14:BA98)</f>
        <v>510077325.60000002</v>
      </c>
      <c r="BB99" s="85">
        <f>SUM(BB14:BB98)</f>
        <v>1763735941.75</v>
      </c>
      <c r="BD99" s="84" t="s">
        <v>18</v>
      </c>
      <c r="BE99" s="85">
        <f>SUM(BE14:BE98)</f>
        <v>0</v>
      </c>
      <c r="BF99" s="85"/>
      <c r="BG99" s="85">
        <f>SUM(BG14:BG98)</f>
        <v>0</v>
      </c>
      <c r="BH99" s="85">
        <f>SUM(BH14:BH98)</f>
        <v>0</v>
      </c>
      <c r="BI99" s="56"/>
      <c r="BJ99" s="84" t="s">
        <v>18</v>
      </c>
      <c r="BK99" s="85">
        <f>SUM(BK14:BK98)</f>
        <v>918184497.39999998</v>
      </c>
      <c r="BL99" s="85"/>
      <c r="BM99" s="85">
        <f>SUM(BM14:BM98)</f>
        <v>1091043113.75</v>
      </c>
      <c r="BN99" s="85">
        <f>SUM(BN14:BN98)</f>
        <v>1200035502.5999999</v>
      </c>
      <c r="BO99" s="85">
        <f>SUM(BO14:BO98)</f>
        <v>3209263113.75</v>
      </c>
      <c r="BQ99" s="84" t="s">
        <v>18</v>
      </c>
      <c r="BR99" s="85">
        <f>SUM(BR14:BR98)</f>
        <v>151880000</v>
      </c>
      <c r="BS99" s="85"/>
      <c r="BT99" s="85">
        <f>SUM(BT14:BT98)</f>
        <v>261043612.5</v>
      </c>
      <c r="BU99" s="85">
        <f>SUM(BU14:BU98)</f>
        <v>412923612.5</v>
      </c>
      <c r="BV99" s="56"/>
      <c r="BW99" s="84" t="s">
        <v>18</v>
      </c>
      <c r="BX99" s="85">
        <f>SUM(BX14:BX98)</f>
        <v>123286623.69999999</v>
      </c>
      <c r="BY99" s="85"/>
      <c r="BZ99" s="85">
        <f>SUM(BZ14:BZ98)</f>
        <v>33785477.5</v>
      </c>
      <c r="CA99" s="85">
        <f>SUM(CA14:CA98)</f>
        <v>3207273376.3000002</v>
      </c>
      <c r="CB99" s="85">
        <f>SUM(CB14:CB98)</f>
        <v>3364345477.5</v>
      </c>
      <c r="CC99" s="56"/>
      <c r="CD99" s="84" t="s">
        <v>18</v>
      </c>
      <c r="CE99" s="85">
        <f>SUM(CE14:CE98)</f>
        <v>40886379.25</v>
      </c>
      <c r="CF99" s="85"/>
      <c r="CG99" s="85">
        <f>SUM(CG14:CG98)</f>
        <v>16799475</v>
      </c>
      <c r="CH99" s="85">
        <f>SUM(CH14:CH98)</f>
        <v>47843620.75</v>
      </c>
      <c r="CI99" s="85">
        <f>SUM(CI14:CI98)</f>
        <v>105529475</v>
      </c>
      <c r="CJ99" s="56"/>
      <c r="CK99" s="84" t="s">
        <v>18</v>
      </c>
      <c r="CL99" s="85">
        <f>SUM(CL14:CL98)</f>
        <v>0</v>
      </c>
      <c r="CM99" s="85">
        <f>SUM(CM14:CM98)</f>
        <v>0</v>
      </c>
      <c r="CN99" s="85">
        <f>SUM(CN14:CN98)</f>
        <v>0</v>
      </c>
      <c r="CO99" s="85">
        <f>SUM(CO14:CO98)</f>
        <v>0</v>
      </c>
      <c r="CP99" s="56"/>
      <c r="CQ99" s="84" t="s">
        <v>18</v>
      </c>
      <c r="CR99" s="85">
        <f>SUM(CR14:CR98)</f>
        <v>81475000</v>
      </c>
      <c r="CS99" s="85">
        <f>SUM(CS14:CS98)</f>
        <v>1.1550000000000002</v>
      </c>
      <c r="CT99" s="85">
        <f>SUM(CT14:CT98)</f>
        <v>34058062.5</v>
      </c>
      <c r="CU99" s="85">
        <f>SUM(CU14:CU98)</f>
        <v>115533062.5</v>
      </c>
      <c r="CV99" s="56"/>
      <c r="CW99" s="84" t="s">
        <v>18</v>
      </c>
      <c r="CX99" s="85">
        <f>SUM(CX14:CX98)</f>
        <v>17975000</v>
      </c>
      <c r="CY99" s="85">
        <f>SUM(CY14:CY98)</f>
        <v>0.44</v>
      </c>
      <c r="CZ99" s="85">
        <f>SUM(CZ14:CZ98)</f>
        <v>3032012.5</v>
      </c>
      <c r="DA99" s="85">
        <f>SUM(DA14:DA98)</f>
        <v>21007012.5</v>
      </c>
      <c r="DB99" s="56"/>
      <c r="DC99" s="84" t="s">
        <v>18</v>
      </c>
      <c r="DD99" s="85">
        <f>SUM(DD14:DD98)</f>
        <v>62113166.100000001</v>
      </c>
      <c r="DE99" s="85"/>
      <c r="DF99" s="85">
        <f>SUM(DF14:DF98)</f>
        <v>0</v>
      </c>
      <c r="DG99" s="85">
        <f>SUM(DG14:DG98)</f>
        <v>249631833.90000001</v>
      </c>
      <c r="DH99" s="85">
        <f>SUM(DH14:DH98)</f>
        <v>311745000</v>
      </c>
      <c r="DJ99" s="84" t="s">
        <v>18</v>
      </c>
      <c r="DK99" s="85">
        <f>SUM(DK14:DK98)</f>
        <v>22405578.100000001</v>
      </c>
      <c r="DL99" s="85"/>
      <c r="DM99" s="85">
        <f>SUM(DM14:DM98)</f>
        <v>0</v>
      </c>
      <c r="DN99" s="85">
        <f>SUM(DN14:DN98)</f>
        <v>184739421.90000001</v>
      </c>
      <c r="DO99" s="85">
        <f>SUM(DO14:DO98)</f>
        <v>207145000</v>
      </c>
      <c r="DQ99" s="84" t="s">
        <v>18</v>
      </c>
      <c r="DR99" s="85">
        <f>SUM(DR14:DR98)</f>
        <v>5219367.1999999993</v>
      </c>
      <c r="DS99" s="85"/>
      <c r="DT99" s="85">
        <f>SUM(DT14:DT98)</f>
        <v>0</v>
      </c>
      <c r="DU99" s="85">
        <f>SUM(DU14:DU98)</f>
        <v>24100632.799999997</v>
      </c>
      <c r="DV99" s="85">
        <f>SUM(DV14:DV98)</f>
        <v>29320000</v>
      </c>
      <c r="DX99" s="84" t="s">
        <v>18</v>
      </c>
      <c r="DY99" s="85">
        <f>SUM(DY14:DY98)</f>
        <v>21659622</v>
      </c>
      <c r="DZ99" s="85"/>
      <c r="EA99" s="85">
        <f t="shared" ref="EA99:EC99" si="83">SUM(EA14:EA98)</f>
        <v>0</v>
      </c>
      <c r="EB99" s="85">
        <f t="shared" si="83"/>
        <v>111365378</v>
      </c>
      <c r="EC99" s="85">
        <f t="shared" si="83"/>
        <v>133025000</v>
      </c>
    </row>
    <row r="100" spans="2:133" x14ac:dyDescent="0.2">
      <c r="O100" s="86"/>
      <c r="P100" s="87"/>
      <c r="Q100" s="87"/>
      <c r="R100" s="87"/>
      <c r="S100" s="87"/>
      <c r="T100" s="62"/>
      <c r="W100" s="86"/>
      <c r="X100" s="87"/>
      <c r="Y100" s="87"/>
      <c r="Z100" s="87"/>
      <c r="AA100" s="87"/>
      <c r="AD100" s="86"/>
      <c r="AE100" s="87"/>
      <c r="AF100" s="87"/>
      <c r="AG100" s="87"/>
      <c r="AH100" s="87"/>
      <c r="AK100" s="86"/>
      <c r="AL100" s="87"/>
      <c r="AM100" s="87"/>
      <c r="AN100" s="87"/>
      <c r="AO100" s="87"/>
      <c r="AQ100" s="86"/>
      <c r="AR100" s="87"/>
      <c r="AS100" s="87"/>
      <c r="AT100" s="87"/>
      <c r="AU100" s="87"/>
      <c r="AW100" s="86"/>
      <c r="AX100" s="87"/>
      <c r="AY100" s="87"/>
      <c r="AZ100" s="87"/>
      <c r="BA100" s="87"/>
    </row>
    <row r="101" spans="2:133" x14ac:dyDescent="0.2">
      <c r="O101" s="88"/>
      <c r="P101" s="62"/>
      <c r="Q101" s="62"/>
      <c r="R101" s="62"/>
      <c r="S101" s="62"/>
      <c r="T101" s="62"/>
      <c r="W101" s="88"/>
      <c r="X101" s="62"/>
      <c r="Y101" s="62"/>
      <c r="Z101" s="62"/>
      <c r="AA101" s="62"/>
      <c r="AD101" s="88"/>
      <c r="AE101" s="62"/>
      <c r="AF101" s="62"/>
      <c r="AG101" s="62"/>
      <c r="AH101" s="62"/>
      <c r="AK101" s="88"/>
      <c r="AL101" s="62"/>
      <c r="AM101" s="62"/>
      <c r="AN101" s="62"/>
      <c r="AO101" s="62"/>
      <c r="AQ101" s="88"/>
      <c r="AR101" s="62"/>
      <c r="AS101" s="62"/>
      <c r="AT101" s="62"/>
      <c r="AU101" s="62"/>
      <c r="AW101" s="88"/>
      <c r="AX101" s="62"/>
      <c r="AY101" s="62"/>
      <c r="AZ101" s="62"/>
      <c r="BA101" s="62"/>
    </row>
    <row r="102" spans="2:133" x14ac:dyDescent="0.2">
      <c r="O102" s="56"/>
      <c r="P102" s="56"/>
      <c r="Q102" s="56"/>
      <c r="R102" s="56"/>
      <c r="S102" s="56"/>
      <c r="T102" s="56"/>
      <c r="U102" s="56"/>
      <c r="W102" s="56"/>
      <c r="X102" s="56"/>
      <c r="Y102" s="56"/>
      <c r="Z102" s="56"/>
      <c r="AA102" s="56"/>
      <c r="AB102" s="56"/>
      <c r="AD102" s="56"/>
      <c r="AE102" s="56"/>
      <c r="AF102" s="56"/>
      <c r="AG102" s="56"/>
      <c r="AH102" s="56"/>
      <c r="AI102" s="56"/>
      <c r="AK102" s="56"/>
      <c r="AL102" s="56"/>
      <c r="AM102" s="56"/>
      <c r="AN102" s="56"/>
      <c r="AO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</row>
    <row r="103" spans="2:133" x14ac:dyDescent="0.2">
      <c r="O103" s="56"/>
      <c r="P103" s="56"/>
      <c r="Q103" s="56"/>
      <c r="R103" s="56"/>
      <c r="S103" s="56"/>
      <c r="T103" s="56"/>
      <c r="U103" s="56"/>
      <c r="W103" s="56"/>
      <c r="X103" s="56"/>
      <c r="Y103" s="56"/>
      <c r="Z103" s="56"/>
      <c r="AA103" s="56"/>
      <c r="AB103" s="56"/>
      <c r="AD103" s="56"/>
      <c r="AE103" s="56"/>
      <c r="AF103" s="56"/>
      <c r="AG103" s="56"/>
      <c r="AH103" s="56"/>
      <c r="AI103" s="56"/>
      <c r="AK103" s="56"/>
      <c r="AL103" s="56"/>
      <c r="AM103" s="56"/>
      <c r="AN103" s="56"/>
      <c r="AO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</row>
    <row r="104" spans="2:133" x14ac:dyDescent="0.2">
      <c r="O104" s="56"/>
      <c r="P104" s="56"/>
      <c r="Q104" s="56"/>
      <c r="R104" s="56"/>
      <c r="S104" s="56"/>
      <c r="T104" s="56"/>
      <c r="U104" s="56"/>
      <c r="W104" s="56"/>
      <c r="X104" s="56"/>
      <c r="Y104" s="56"/>
      <c r="Z104" s="56"/>
      <c r="AA104" s="56"/>
      <c r="AB104" s="56"/>
      <c r="AD104" s="56"/>
      <c r="AE104" s="56"/>
      <c r="AF104" s="56"/>
      <c r="AG104" s="56"/>
      <c r="AH104" s="56"/>
      <c r="AI104" s="56"/>
      <c r="AK104" s="56"/>
      <c r="AL104" s="56"/>
      <c r="AM104" s="56"/>
      <c r="AN104" s="56"/>
      <c r="AO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</row>
    <row r="105" spans="2:133" x14ac:dyDescent="0.2">
      <c r="O105" s="56"/>
      <c r="P105" s="56"/>
      <c r="Q105" s="56"/>
      <c r="R105" s="56"/>
      <c r="S105" s="56"/>
      <c r="T105" s="56"/>
      <c r="U105" s="56"/>
      <c r="W105" s="56"/>
      <c r="X105" s="56"/>
      <c r="Y105" s="56"/>
      <c r="Z105" s="56"/>
      <c r="AA105" s="56"/>
      <c r="AB105" s="56"/>
      <c r="AD105" s="56"/>
      <c r="AE105" s="56"/>
      <c r="AF105" s="56"/>
      <c r="AG105" s="56"/>
      <c r="AH105" s="56"/>
      <c r="AI105" s="56"/>
      <c r="AK105" s="56"/>
      <c r="AL105" s="56"/>
      <c r="AM105" s="56"/>
      <c r="AN105" s="56"/>
      <c r="AO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</row>
    <row r="106" spans="2:133" x14ac:dyDescent="0.2">
      <c r="O106" s="56"/>
      <c r="P106" s="56"/>
      <c r="Q106" s="56"/>
      <c r="R106" s="56"/>
      <c r="S106" s="56"/>
      <c r="T106" s="56"/>
      <c r="U106" s="56"/>
      <c r="W106" s="56"/>
      <c r="X106" s="56"/>
      <c r="Y106" s="56"/>
      <c r="Z106" s="56"/>
      <c r="AA106" s="56"/>
      <c r="AB106" s="56"/>
      <c r="AD106" s="56"/>
      <c r="AE106" s="56"/>
      <c r="AF106" s="56"/>
      <c r="AG106" s="56"/>
      <c r="AH106" s="56"/>
      <c r="AI106" s="56"/>
      <c r="AK106" s="56"/>
      <c r="AL106" s="56"/>
      <c r="AM106" s="56"/>
      <c r="AN106" s="56"/>
      <c r="AO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</row>
    <row r="107" spans="2:133" x14ac:dyDescent="0.2">
      <c r="O107" s="56"/>
      <c r="P107" s="56"/>
      <c r="Q107" s="56"/>
      <c r="R107" s="56"/>
      <c r="S107" s="56"/>
      <c r="T107" s="56"/>
      <c r="U107" s="56"/>
      <c r="W107" s="56"/>
      <c r="X107" s="56"/>
      <c r="Y107" s="56"/>
      <c r="Z107" s="56"/>
      <c r="AA107" s="56"/>
      <c r="AB107" s="56"/>
      <c r="AD107" s="56"/>
      <c r="AE107" s="56"/>
      <c r="AF107" s="56"/>
      <c r="AG107" s="56"/>
      <c r="AH107" s="56"/>
      <c r="AI107" s="56"/>
      <c r="AK107" s="56"/>
      <c r="AL107" s="56"/>
      <c r="AM107" s="56"/>
      <c r="AN107" s="56"/>
      <c r="AO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</row>
  </sheetData>
  <phoneticPr fontId="0" type="noConversion"/>
  <pageMargins left="0.75" right="0.75" top="1" bottom="1" header="0.5" footer="0.5"/>
  <pageSetup scale="50" fitToWidth="14" orientation="portrait" r:id="rId1"/>
  <headerFooter alignWithMargins="0"/>
  <colBreaks count="9" manualBreakCount="9">
    <brk id="13" max="1048575" man="1"/>
    <brk id="28" max="1048575" man="1"/>
    <brk id="41" max="1048575" man="1"/>
    <brk id="55" max="1048575" man="1"/>
    <brk id="68" max="1048575" man="1"/>
    <brk id="81" max="1048575" man="1"/>
    <brk id="94" max="1048575" man="1"/>
    <brk id="105" max="1048575" man="1"/>
    <brk id="1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175"/>
  <sheetViews>
    <sheetView topLeftCell="A148" zoomScale="80" zoomScaleNormal="80" workbookViewId="0">
      <selection activeCell="D119" sqref="D119"/>
    </sheetView>
  </sheetViews>
  <sheetFormatPr defaultColWidth="10.6640625" defaultRowHeight="12.75" x14ac:dyDescent="0.2"/>
  <cols>
    <col min="1" max="6" width="15.83203125" style="49" customWidth="1"/>
    <col min="7" max="7" width="17.6640625" style="49" customWidth="1"/>
    <col min="8" max="8" width="14.83203125" style="49" bestFit="1" customWidth="1"/>
    <col min="9" max="16384" width="10.6640625" style="49"/>
  </cols>
  <sheetData>
    <row r="2" spans="1:7" s="103" customFormat="1" ht="18.75" x14ac:dyDescent="0.3">
      <c r="A2" s="105" t="s">
        <v>113</v>
      </c>
      <c r="B2" s="95"/>
      <c r="C2" s="95"/>
      <c r="D2" s="95"/>
      <c r="E2" s="102"/>
      <c r="F2" s="102"/>
      <c r="G2" s="102"/>
    </row>
    <row r="3" spans="1:7" s="103" customFormat="1" ht="15.75" x14ac:dyDescent="0.25">
      <c r="A3" s="104" t="s">
        <v>107</v>
      </c>
      <c r="B3" s="104"/>
      <c r="C3" s="104"/>
      <c r="D3" s="104"/>
      <c r="E3" s="102"/>
      <c r="F3" s="102"/>
      <c r="G3" s="102"/>
    </row>
    <row r="5" spans="1:7" x14ac:dyDescent="0.2">
      <c r="A5" s="89" t="s">
        <v>0</v>
      </c>
      <c r="B5" s="89"/>
      <c r="C5" s="90"/>
      <c r="D5" s="90"/>
      <c r="E5" s="90"/>
      <c r="F5" s="90"/>
      <c r="G5" s="90"/>
    </row>
    <row r="6" spans="1:7" x14ac:dyDescent="0.2">
      <c r="A6" s="91" t="s">
        <v>101</v>
      </c>
      <c r="B6" s="91"/>
      <c r="C6" s="92"/>
      <c r="D6" s="92"/>
      <c r="E6" s="92"/>
      <c r="F6" s="92"/>
      <c r="G6" s="92"/>
    </row>
    <row r="7" spans="1:7" x14ac:dyDescent="0.2">
      <c r="A7" s="63"/>
      <c r="B7" s="64"/>
      <c r="C7" s="64"/>
      <c r="D7" s="64"/>
      <c r="E7" s="64"/>
      <c r="F7" s="64"/>
      <c r="G7" s="64"/>
    </row>
    <row r="8" spans="1:7" x14ac:dyDescent="0.2">
      <c r="A8" s="60" t="s">
        <v>19</v>
      </c>
      <c r="E8" s="65" t="s">
        <v>5</v>
      </c>
      <c r="F8" s="65" t="s">
        <v>21</v>
      </c>
    </row>
    <row r="9" spans="1:7" ht="13.5" thickBot="1" x14ac:dyDescent="0.25">
      <c r="A9" s="68" t="s">
        <v>20</v>
      </c>
      <c r="B9" s="69" t="s">
        <v>1</v>
      </c>
      <c r="C9" s="69" t="s">
        <v>2</v>
      </c>
      <c r="D9" s="69" t="s">
        <v>3</v>
      </c>
      <c r="E9" s="69" t="s">
        <v>3</v>
      </c>
      <c r="F9" s="69" t="s">
        <v>3</v>
      </c>
      <c r="G9" s="69" t="s">
        <v>4</v>
      </c>
    </row>
    <row r="10" spans="1:7" x14ac:dyDescent="0.2">
      <c r="A10" s="60"/>
      <c r="B10" s="65"/>
      <c r="C10" s="65"/>
      <c r="D10" s="65"/>
      <c r="E10" s="65"/>
      <c r="F10" s="65"/>
      <c r="G10" s="65"/>
    </row>
    <row r="11" spans="1:7" x14ac:dyDescent="0.2">
      <c r="A11" s="74">
        <v>43449</v>
      </c>
      <c r="B11" s="50" t="e">
        <f>'Series Detail'!#REF!</f>
        <v>#REF!</v>
      </c>
      <c r="C11" s="76">
        <v>0</v>
      </c>
      <c r="D11" s="50" t="e">
        <f>'Series Detail'!#REF!</f>
        <v>#REF!</v>
      </c>
      <c r="E11" s="50" t="e">
        <f>'Series Detail'!#REF!</f>
        <v>#REF!</v>
      </c>
      <c r="F11" s="50" t="e">
        <f>'Series Detail'!#REF!</f>
        <v>#REF!</v>
      </c>
      <c r="G11" s="50" t="e">
        <f>SUM(B11,D11:F11)</f>
        <v>#REF!</v>
      </c>
    </row>
    <row r="12" spans="1:7" x14ac:dyDescent="0.2">
      <c r="A12" s="74">
        <v>43631</v>
      </c>
      <c r="B12" s="50">
        <f>'Series Detail'!P15</f>
        <v>0</v>
      </c>
      <c r="C12" s="76">
        <v>0</v>
      </c>
      <c r="D12" s="50">
        <f>'Series Detail'!R15</f>
        <v>4750125</v>
      </c>
      <c r="E12" s="50">
        <f>'Series Detail'!S15</f>
        <v>0</v>
      </c>
      <c r="F12" s="50">
        <f>'Series Detail'!T15</f>
        <v>0</v>
      </c>
      <c r="G12" s="50">
        <f>SUM(B12,D12:F12)</f>
        <v>4750125</v>
      </c>
    </row>
    <row r="14" spans="1:7" x14ac:dyDescent="0.2">
      <c r="A14" s="89" t="s">
        <v>0</v>
      </c>
      <c r="B14" s="89"/>
      <c r="C14" s="90"/>
      <c r="D14" s="90"/>
      <c r="E14" s="90"/>
      <c r="F14" s="90"/>
      <c r="G14" s="90"/>
    </row>
    <row r="15" spans="1:7" x14ac:dyDescent="0.2">
      <c r="A15" s="91" t="s">
        <v>102</v>
      </c>
      <c r="B15" s="91"/>
      <c r="C15" s="92"/>
      <c r="D15" s="92"/>
      <c r="E15" s="92"/>
      <c r="F15" s="92"/>
      <c r="G15" s="92"/>
    </row>
    <row r="16" spans="1:7" x14ac:dyDescent="0.2">
      <c r="A16" s="63"/>
      <c r="B16" s="64"/>
      <c r="C16" s="64"/>
      <c r="D16" s="64"/>
      <c r="E16" s="64"/>
      <c r="F16" s="64"/>
      <c r="G16" s="64"/>
    </row>
    <row r="17" spans="1:7" x14ac:dyDescent="0.2">
      <c r="A17" s="60" t="s">
        <v>19</v>
      </c>
      <c r="E17" s="65" t="s">
        <v>5</v>
      </c>
      <c r="F17" s="65" t="s">
        <v>21</v>
      </c>
    </row>
    <row r="18" spans="1:7" ht="13.5" thickBot="1" x14ac:dyDescent="0.25">
      <c r="A18" s="68" t="s">
        <v>20</v>
      </c>
      <c r="B18" s="69" t="s">
        <v>1</v>
      </c>
      <c r="C18" s="69" t="s">
        <v>2</v>
      </c>
      <c r="D18" s="69" t="s">
        <v>3</v>
      </c>
      <c r="E18" s="69" t="s">
        <v>3</v>
      </c>
      <c r="F18" s="69" t="s">
        <v>3</v>
      </c>
      <c r="G18" s="69" t="s">
        <v>4</v>
      </c>
    </row>
    <row r="19" spans="1:7" x14ac:dyDescent="0.2">
      <c r="A19" s="60"/>
      <c r="B19" s="65"/>
      <c r="C19" s="65"/>
      <c r="D19" s="65"/>
      <c r="E19" s="65"/>
      <c r="F19" s="65"/>
      <c r="G19" s="65"/>
    </row>
    <row r="20" spans="1:7" x14ac:dyDescent="0.2">
      <c r="A20" s="74">
        <v>43449</v>
      </c>
      <c r="B20" s="50" t="e">
        <f>'Series Detail'!#REF!</f>
        <v>#REF!</v>
      </c>
      <c r="C20" s="76">
        <v>0</v>
      </c>
      <c r="D20" s="50" t="e">
        <f>'Series Detail'!#REF!</f>
        <v>#REF!</v>
      </c>
      <c r="E20" s="50" t="e">
        <f>'Series Detail'!#REF!</f>
        <v>#REF!</v>
      </c>
      <c r="F20" s="50">
        <v>0</v>
      </c>
      <c r="G20" s="50" t="e">
        <f>SUM(B20,D20:F20)</f>
        <v>#REF!</v>
      </c>
    </row>
    <row r="21" spans="1:7" x14ac:dyDescent="0.2">
      <c r="A21" s="74">
        <v>43631</v>
      </c>
      <c r="B21" s="50">
        <f>'Series Detail'!X15</f>
        <v>0</v>
      </c>
      <c r="C21" s="76">
        <v>0</v>
      </c>
      <c r="D21" s="50">
        <f>'Series Detail'!Z15</f>
        <v>1460250</v>
      </c>
      <c r="E21" s="50">
        <f>'Series Detail'!AA15</f>
        <v>0</v>
      </c>
      <c r="F21" s="50">
        <v>0</v>
      </c>
      <c r="G21" s="50">
        <f>SUM(B21,D21:F21)</f>
        <v>1460250</v>
      </c>
    </row>
    <row r="23" spans="1:7" x14ac:dyDescent="0.2">
      <c r="A23" s="53"/>
    </row>
    <row r="24" spans="1:7" x14ac:dyDescent="0.2">
      <c r="A24" s="89" t="s">
        <v>0</v>
      </c>
      <c r="B24" s="89"/>
      <c r="C24" s="90"/>
      <c r="D24" s="90"/>
      <c r="E24" s="90"/>
      <c r="F24" s="90"/>
      <c r="G24" s="90"/>
    </row>
    <row r="25" spans="1:7" x14ac:dyDescent="0.2">
      <c r="A25" s="91" t="s">
        <v>67</v>
      </c>
      <c r="B25" s="91"/>
      <c r="C25" s="92"/>
      <c r="D25" s="92"/>
      <c r="E25" s="92"/>
      <c r="F25" s="92"/>
      <c r="G25" s="92"/>
    </row>
    <row r="26" spans="1:7" x14ac:dyDescent="0.2">
      <c r="A26" s="63"/>
      <c r="B26" s="64"/>
      <c r="C26" s="64"/>
      <c r="D26" s="64"/>
      <c r="E26" s="64"/>
      <c r="F26" s="64"/>
      <c r="G26" s="64"/>
    </row>
    <row r="27" spans="1:7" x14ac:dyDescent="0.2">
      <c r="A27" s="60" t="s">
        <v>19</v>
      </c>
      <c r="E27" s="65" t="s">
        <v>5</v>
      </c>
      <c r="F27" s="65" t="s">
        <v>21</v>
      </c>
    </row>
    <row r="28" spans="1:7" ht="13.5" thickBot="1" x14ac:dyDescent="0.25">
      <c r="A28" s="68" t="s">
        <v>20</v>
      </c>
      <c r="B28" s="69" t="s">
        <v>1</v>
      </c>
      <c r="C28" s="69" t="s">
        <v>2</v>
      </c>
      <c r="D28" s="69" t="s">
        <v>3</v>
      </c>
      <c r="E28" s="69" t="s">
        <v>3</v>
      </c>
      <c r="F28" s="69" t="s">
        <v>3</v>
      </c>
      <c r="G28" s="69" t="s">
        <v>4</v>
      </c>
    </row>
    <row r="29" spans="1:7" x14ac:dyDescent="0.2">
      <c r="A29" s="60"/>
      <c r="B29" s="65"/>
      <c r="C29" s="65"/>
      <c r="D29" s="65"/>
      <c r="E29" s="65"/>
      <c r="F29" s="65"/>
      <c r="G29" s="65"/>
    </row>
    <row r="30" spans="1:7" x14ac:dyDescent="0.2">
      <c r="A30" s="74">
        <v>43449</v>
      </c>
      <c r="B30" s="50" t="e">
        <f>'Series Detail'!#REF!</f>
        <v>#REF!</v>
      </c>
      <c r="C30" s="76">
        <v>0</v>
      </c>
      <c r="D30" s="50" t="e">
        <f>'Series Detail'!#REF!</f>
        <v>#REF!</v>
      </c>
      <c r="E30" s="50" t="e">
        <f>'Series Detail'!#REF!</f>
        <v>#REF!</v>
      </c>
      <c r="F30" s="50">
        <v>0</v>
      </c>
      <c r="G30" s="50" t="e">
        <f>SUM(B30,D30:F30)</f>
        <v>#REF!</v>
      </c>
    </row>
    <row r="31" spans="1:7" x14ac:dyDescent="0.2">
      <c r="A31" s="74">
        <v>43631</v>
      </c>
      <c r="B31" s="50">
        <f>'Series Detail'!AE15</f>
        <v>0</v>
      </c>
      <c r="C31" s="76">
        <v>0</v>
      </c>
      <c r="D31" s="50">
        <f>'Series Detail'!AG15</f>
        <v>3425625</v>
      </c>
      <c r="E31" s="50">
        <f>'Series Detail'!AH15</f>
        <v>0</v>
      </c>
      <c r="F31" s="50">
        <v>0</v>
      </c>
      <c r="G31" s="50">
        <f>SUM(B31,D31:F31)</f>
        <v>3425625</v>
      </c>
    </row>
    <row r="33" spans="1:7" x14ac:dyDescent="0.2">
      <c r="A33" s="89" t="s">
        <v>0</v>
      </c>
      <c r="B33" s="89"/>
      <c r="C33" s="90"/>
      <c r="D33" s="90"/>
      <c r="E33" s="90"/>
      <c r="F33" s="90"/>
      <c r="G33" s="90"/>
    </row>
    <row r="34" spans="1:7" x14ac:dyDescent="0.2">
      <c r="A34" s="91" t="s">
        <v>68</v>
      </c>
      <c r="B34" s="91"/>
      <c r="C34" s="92"/>
      <c r="D34" s="92"/>
      <c r="E34" s="92"/>
      <c r="F34" s="92"/>
      <c r="G34" s="92"/>
    </row>
    <row r="35" spans="1:7" x14ac:dyDescent="0.2">
      <c r="A35" s="63"/>
      <c r="B35" s="64"/>
      <c r="C35" s="64"/>
      <c r="D35" s="64"/>
      <c r="E35" s="64"/>
      <c r="F35" s="64"/>
      <c r="G35" s="64"/>
    </row>
    <row r="36" spans="1:7" x14ac:dyDescent="0.2">
      <c r="A36" s="60" t="s">
        <v>19</v>
      </c>
      <c r="E36" s="65" t="s">
        <v>5</v>
      </c>
      <c r="F36" s="65" t="s">
        <v>21</v>
      </c>
    </row>
    <row r="37" spans="1:7" ht="13.5" thickBot="1" x14ac:dyDescent="0.25">
      <c r="A37" s="68" t="s">
        <v>20</v>
      </c>
      <c r="B37" s="69" t="s">
        <v>1</v>
      </c>
      <c r="C37" s="69" t="s">
        <v>2</v>
      </c>
      <c r="D37" s="69" t="s">
        <v>3</v>
      </c>
      <c r="E37" s="69" t="s">
        <v>3</v>
      </c>
      <c r="F37" s="69" t="s">
        <v>3</v>
      </c>
      <c r="G37" s="69" t="s">
        <v>4</v>
      </c>
    </row>
    <row r="38" spans="1:7" x14ac:dyDescent="0.2">
      <c r="A38" s="60"/>
      <c r="B38" s="65"/>
      <c r="C38" s="65"/>
      <c r="D38" s="65"/>
      <c r="E38" s="65"/>
      <c r="F38" s="65"/>
      <c r="G38" s="65"/>
    </row>
    <row r="39" spans="1:7" x14ac:dyDescent="0.2">
      <c r="A39" s="74">
        <v>43449</v>
      </c>
      <c r="B39" s="50" t="e">
        <f>'Series Detail'!#REF!</f>
        <v>#REF!</v>
      </c>
      <c r="C39" s="76">
        <v>0</v>
      </c>
      <c r="D39" s="50" t="e">
        <f>'Series Detail'!#REF!</f>
        <v>#REF!</v>
      </c>
      <c r="E39" s="50">
        <v>0</v>
      </c>
      <c r="F39" s="50">
        <v>0</v>
      </c>
      <c r="G39" s="50" t="e">
        <f>SUM(B39,D39:F39)</f>
        <v>#REF!</v>
      </c>
    </row>
    <row r="40" spans="1:7" x14ac:dyDescent="0.2">
      <c r="A40" s="74">
        <v>43631</v>
      </c>
      <c r="B40" s="50">
        <f>'Series Detail'!AL15</f>
        <v>0</v>
      </c>
      <c r="C40" s="76">
        <v>0</v>
      </c>
      <c r="D40" s="50">
        <f>'Series Detail'!AN15</f>
        <v>1655375</v>
      </c>
      <c r="E40" s="50">
        <v>0</v>
      </c>
      <c r="F40" s="50">
        <v>0</v>
      </c>
      <c r="G40" s="50">
        <f>SUM(B40,D40:F40)</f>
        <v>1655375</v>
      </c>
    </row>
    <row r="42" spans="1:7" x14ac:dyDescent="0.2">
      <c r="A42" s="89" t="s">
        <v>0</v>
      </c>
      <c r="B42" s="89"/>
      <c r="C42" s="90"/>
      <c r="D42" s="90"/>
      <c r="E42" s="90"/>
      <c r="F42" s="90"/>
      <c r="G42" s="90"/>
    </row>
    <row r="43" spans="1:7" x14ac:dyDescent="0.2">
      <c r="A43" s="91" t="s">
        <v>15</v>
      </c>
      <c r="B43" s="91"/>
      <c r="C43" s="92"/>
      <c r="D43" s="92"/>
      <c r="E43" s="92"/>
      <c r="F43" s="92"/>
      <c r="G43" s="92"/>
    </row>
    <row r="44" spans="1:7" x14ac:dyDescent="0.2">
      <c r="A44" s="63"/>
      <c r="B44" s="64"/>
      <c r="C44" s="64"/>
      <c r="D44" s="64"/>
      <c r="E44" s="64"/>
      <c r="F44" s="64"/>
      <c r="G44" s="64"/>
    </row>
    <row r="45" spans="1:7" x14ac:dyDescent="0.2">
      <c r="A45" s="60" t="s">
        <v>19</v>
      </c>
      <c r="E45" s="65" t="s">
        <v>5</v>
      </c>
      <c r="F45" s="65" t="s">
        <v>21</v>
      </c>
    </row>
    <row r="46" spans="1:7" ht="13.5" thickBot="1" x14ac:dyDescent="0.25">
      <c r="A46" s="68" t="s">
        <v>20</v>
      </c>
      <c r="B46" s="69" t="s">
        <v>1</v>
      </c>
      <c r="C46" s="69" t="s">
        <v>2</v>
      </c>
      <c r="D46" s="69" t="s">
        <v>3</v>
      </c>
      <c r="E46" s="69" t="s">
        <v>3</v>
      </c>
      <c r="F46" s="69" t="s">
        <v>3</v>
      </c>
      <c r="G46" s="69" t="s">
        <v>4</v>
      </c>
    </row>
    <row r="47" spans="1:7" x14ac:dyDescent="0.2">
      <c r="A47" s="60"/>
      <c r="B47" s="65"/>
      <c r="C47" s="65"/>
      <c r="D47" s="65"/>
      <c r="E47" s="65"/>
      <c r="F47" s="65"/>
      <c r="G47" s="65"/>
    </row>
    <row r="48" spans="1:7" x14ac:dyDescent="0.2">
      <c r="A48" s="74">
        <v>43449</v>
      </c>
      <c r="B48" s="50" t="e">
        <f>'Series Detail'!#REF!</f>
        <v>#REF!</v>
      </c>
      <c r="C48" s="76">
        <v>0</v>
      </c>
      <c r="D48" s="50" t="e">
        <f>'Series Detail'!#REF!</f>
        <v>#REF!</v>
      </c>
      <c r="E48" s="50">
        <v>0</v>
      </c>
      <c r="F48" s="50">
        <v>0</v>
      </c>
      <c r="G48" s="50" t="e">
        <f>SUM(B48,D48:F48)</f>
        <v>#REF!</v>
      </c>
    </row>
    <row r="49" spans="1:7" x14ac:dyDescent="0.2">
      <c r="A49" s="74">
        <v>43631</v>
      </c>
      <c r="B49" s="50">
        <f>'Series Detail'!AR15</f>
        <v>0</v>
      </c>
      <c r="C49" s="76">
        <v>0</v>
      </c>
      <c r="D49" s="50">
        <f>'Series Detail'!AT15</f>
        <v>2426875</v>
      </c>
      <c r="E49" s="50">
        <v>0</v>
      </c>
      <c r="F49" s="50">
        <v>0</v>
      </c>
      <c r="G49" s="50">
        <f>SUM(B49,D49:F49)</f>
        <v>2426875</v>
      </c>
    </row>
    <row r="51" spans="1:7" x14ac:dyDescent="0.2">
      <c r="A51" s="89" t="s">
        <v>0</v>
      </c>
      <c r="B51" s="89"/>
      <c r="C51" s="90"/>
      <c r="D51" s="90"/>
      <c r="E51" s="90"/>
      <c r="F51" s="90"/>
      <c r="G51" s="90"/>
    </row>
    <row r="52" spans="1:7" x14ac:dyDescent="0.2">
      <c r="A52" s="91" t="s">
        <v>16</v>
      </c>
      <c r="B52" s="91"/>
      <c r="C52" s="92"/>
      <c r="D52" s="92"/>
      <c r="E52" s="92"/>
      <c r="F52" s="92"/>
      <c r="G52" s="92"/>
    </row>
    <row r="53" spans="1:7" x14ac:dyDescent="0.2">
      <c r="A53" s="63"/>
      <c r="B53" s="64"/>
      <c r="C53" s="64"/>
      <c r="D53" s="64"/>
      <c r="E53" s="64"/>
      <c r="F53" s="64"/>
      <c r="G53" s="64"/>
    </row>
    <row r="54" spans="1:7" x14ac:dyDescent="0.2">
      <c r="A54" s="60" t="s">
        <v>19</v>
      </c>
      <c r="E54" s="65" t="s">
        <v>5</v>
      </c>
      <c r="F54" s="65" t="s">
        <v>21</v>
      </c>
    </row>
    <row r="55" spans="1:7" ht="13.5" thickBot="1" x14ac:dyDescent="0.25">
      <c r="A55" s="68" t="s">
        <v>20</v>
      </c>
      <c r="B55" s="69" t="s">
        <v>1</v>
      </c>
      <c r="C55" s="69" t="s">
        <v>2</v>
      </c>
      <c r="D55" s="69" t="s">
        <v>3</v>
      </c>
      <c r="E55" s="69" t="s">
        <v>3</v>
      </c>
      <c r="F55" s="69" t="s">
        <v>3</v>
      </c>
      <c r="G55" s="69" t="s">
        <v>4</v>
      </c>
    </row>
    <row r="56" spans="1:7" x14ac:dyDescent="0.2">
      <c r="A56" s="60"/>
      <c r="B56" s="65"/>
      <c r="C56" s="65"/>
      <c r="D56" s="65"/>
      <c r="E56" s="65"/>
      <c r="F56" s="65"/>
      <c r="G56" s="65"/>
    </row>
    <row r="57" spans="1:7" x14ac:dyDescent="0.2">
      <c r="A57" s="74">
        <v>43449</v>
      </c>
      <c r="B57" s="50" t="e">
        <f>'Series Detail'!#REF!</f>
        <v>#REF!</v>
      </c>
      <c r="C57" s="76">
        <v>0.03</v>
      </c>
      <c r="D57" s="50" t="e">
        <f>'Series Detail'!#REF!</f>
        <v>#REF!</v>
      </c>
      <c r="E57" s="50">
        <v>0</v>
      </c>
      <c r="F57" s="50">
        <v>0</v>
      </c>
      <c r="G57" s="50" t="e">
        <f>SUM(B57,D57:F57)</f>
        <v>#REF!</v>
      </c>
    </row>
    <row r="58" spans="1:7" x14ac:dyDescent="0.2">
      <c r="A58" s="74">
        <v>43631</v>
      </c>
      <c r="B58" s="50">
        <f>'Series Detail'!AX15</f>
        <v>0</v>
      </c>
      <c r="C58" s="76">
        <v>0</v>
      </c>
      <c r="D58" s="50">
        <f>'Series Detail'!AZ15</f>
        <v>16151537.5</v>
      </c>
      <c r="E58" s="50">
        <v>0</v>
      </c>
      <c r="F58" s="50">
        <v>0</v>
      </c>
      <c r="G58" s="50">
        <f>SUM(B58,D58:F58)</f>
        <v>16151537.5</v>
      </c>
    </row>
    <row r="60" spans="1:7" x14ac:dyDescent="0.2">
      <c r="A60" s="89" t="s">
        <v>0</v>
      </c>
      <c r="B60" s="89"/>
      <c r="C60" s="90"/>
      <c r="D60" s="90"/>
      <c r="E60" s="90"/>
      <c r="F60" s="90"/>
      <c r="G60" s="90"/>
    </row>
    <row r="61" spans="1:7" x14ac:dyDescent="0.2">
      <c r="A61" s="91" t="s">
        <v>17</v>
      </c>
      <c r="B61" s="91"/>
      <c r="C61" s="92"/>
      <c r="D61" s="92"/>
      <c r="E61" s="92"/>
      <c r="F61" s="92"/>
      <c r="G61" s="92"/>
    </row>
    <row r="62" spans="1:7" x14ac:dyDescent="0.2">
      <c r="A62" s="63"/>
      <c r="B62" s="64"/>
      <c r="C62" s="64"/>
      <c r="D62" s="64"/>
      <c r="E62" s="64"/>
      <c r="F62" s="64"/>
      <c r="G62" s="64"/>
    </row>
    <row r="63" spans="1:7" x14ac:dyDescent="0.2">
      <c r="A63" s="60" t="s">
        <v>19</v>
      </c>
      <c r="E63" s="65" t="s">
        <v>5</v>
      </c>
      <c r="F63" s="65" t="s">
        <v>21</v>
      </c>
    </row>
    <row r="64" spans="1:7" ht="13.5" thickBot="1" x14ac:dyDescent="0.25">
      <c r="A64" s="68" t="s">
        <v>20</v>
      </c>
      <c r="B64" s="69" t="s">
        <v>1</v>
      </c>
      <c r="C64" s="69" t="s">
        <v>2</v>
      </c>
      <c r="D64" s="69" t="s">
        <v>3</v>
      </c>
      <c r="E64" s="69" t="s">
        <v>3</v>
      </c>
      <c r="F64" s="69" t="s">
        <v>3</v>
      </c>
      <c r="G64" s="69" t="s">
        <v>4</v>
      </c>
    </row>
    <row r="65" spans="1:7" x14ac:dyDescent="0.2">
      <c r="A65" s="60"/>
      <c r="B65" s="65"/>
      <c r="C65" s="65"/>
      <c r="D65" s="65"/>
      <c r="E65" s="65"/>
      <c r="F65" s="65"/>
      <c r="G65" s="65"/>
    </row>
    <row r="66" spans="1:7" x14ac:dyDescent="0.2">
      <c r="A66" s="74">
        <v>43449</v>
      </c>
      <c r="B66" s="50">
        <v>0</v>
      </c>
      <c r="C66" s="76">
        <v>0</v>
      </c>
      <c r="D66" s="50">
        <v>0</v>
      </c>
      <c r="E66" s="50">
        <v>0</v>
      </c>
      <c r="F66" s="50">
        <v>0</v>
      </c>
      <c r="G66" s="50">
        <f>SUM(B66,D66:F66)</f>
        <v>0</v>
      </c>
    </row>
    <row r="67" spans="1:7" x14ac:dyDescent="0.2">
      <c r="A67" s="74">
        <v>43631</v>
      </c>
      <c r="B67" s="50">
        <v>0</v>
      </c>
      <c r="C67" s="76">
        <v>0</v>
      </c>
      <c r="D67" s="50">
        <v>0</v>
      </c>
      <c r="E67" s="50">
        <v>0</v>
      </c>
      <c r="F67" s="50">
        <v>0</v>
      </c>
      <c r="G67" s="50">
        <f>SUM(B67,D67:F67)</f>
        <v>0</v>
      </c>
    </row>
    <row r="69" spans="1:7" x14ac:dyDescent="0.2">
      <c r="A69" s="89" t="s">
        <v>0</v>
      </c>
      <c r="B69" s="89"/>
      <c r="C69" s="90"/>
      <c r="D69" s="90"/>
      <c r="E69" s="90"/>
      <c r="F69" s="90"/>
      <c r="G69" s="90"/>
    </row>
    <row r="70" spans="1:7" x14ac:dyDescent="0.2">
      <c r="A70" s="91" t="s">
        <v>7</v>
      </c>
      <c r="B70" s="91"/>
      <c r="C70" s="92"/>
      <c r="D70" s="92"/>
      <c r="E70" s="92"/>
      <c r="F70" s="92"/>
      <c r="G70" s="92"/>
    </row>
    <row r="71" spans="1:7" x14ac:dyDescent="0.2">
      <c r="A71" s="63"/>
      <c r="B71" s="64"/>
      <c r="C71" s="64"/>
      <c r="D71" s="64"/>
      <c r="E71" s="64"/>
      <c r="F71" s="64"/>
      <c r="G71" s="64"/>
    </row>
    <row r="72" spans="1:7" x14ac:dyDescent="0.2">
      <c r="A72" s="60" t="s">
        <v>19</v>
      </c>
      <c r="E72" s="65" t="s">
        <v>5</v>
      </c>
      <c r="F72" s="65" t="s">
        <v>21</v>
      </c>
    </row>
    <row r="73" spans="1:7" ht="13.5" thickBot="1" x14ac:dyDescent="0.25">
      <c r="A73" s="68" t="s">
        <v>20</v>
      </c>
      <c r="B73" s="69" t="s">
        <v>1</v>
      </c>
      <c r="C73" s="69" t="s">
        <v>2</v>
      </c>
      <c r="D73" s="69" t="s">
        <v>3</v>
      </c>
      <c r="E73" s="69" t="s">
        <v>3</v>
      </c>
      <c r="F73" s="69" t="s">
        <v>3</v>
      </c>
      <c r="G73" s="69" t="s">
        <v>4</v>
      </c>
    </row>
    <row r="74" spans="1:7" x14ac:dyDescent="0.2">
      <c r="A74" s="60"/>
      <c r="B74" s="65"/>
      <c r="C74" s="65"/>
      <c r="D74" s="65"/>
      <c r="E74" s="65"/>
      <c r="F74" s="65"/>
      <c r="G74" s="65"/>
    </row>
    <row r="75" spans="1:7" x14ac:dyDescent="0.2">
      <c r="A75" s="74">
        <v>43449</v>
      </c>
      <c r="B75" s="50" t="e">
        <f>'Series Detail'!#REF!</f>
        <v>#REF!</v>
      </c>
      <c r="C75" s="76">
        <v>0</v>
      </c>
      <c r="D75" s="50" t="e">
        <f>'Series Detail'!#REF!</f>
        <v>#REF!</v>
      </c>
      <c r="E75" s="50">
        <v>0</v>
      </c>
      <c r="F75" s="50">
        <v>0</v>
      </c>
      <c r="G75" s="50" t="e">
        <f>SUM(B75,D75:F75)</f>
        <v>#REF!</v>
      </c>
    </row>
    <row r="76" spans="1:7" x14ac:dyDescent="0.2">
      <c r="A76" s="74">
        <v>43631</v>
      </c>
      <c r="B76" s="50">
        <f>'Series Detail'!BR15</f>
        <v>0</v>
      </c>
      <c r="C76" s="76">
        <v>0</v>
      </c>
      <c r="D76" s="50">
        <f>'Series Detail'!BT15</f>
        <v>4176700</v>
      </c>
      <c r="E76" s="50">
        <v>0</v>
      </c>
      <c r="F76" s="50">
        <v>0</v>
      </c>
      <c r="G76" s="50">
        <f>SUM(B76,D76:F76)</f>
        <v>4176700</v>
      </c>
    </row>
    <row r="78" spans="1:7" x14ac:dyDescent="0.2">
      <c r="A78" s="89" t="s">
        <v>0</v>
      </c>
      <c r="B78" s="89"/>
      <c r="C78" s="90"/>
      <c r="D78" s="90"/>
      <c r="E78" s="90"/>
      <c r="F78" s="90"/>
      <c r="G78" s="90"/>
    </row>
    <row r="79" spans="1:7" x14ac:dyDescent="0.2">
      <c r="A79" s="91" t="s">
        <v>6</v>
      </c>
      <c r="B79" s="91"/>
      <c r="C79" s="92"/>
      <c r="D79" s="92"/>
      <c r="E79" s="92"/>
      <c r="F79" s="92"/>
      <c r="G79" s="92"/>
    </row>
    <row r="80" spans="1:7" x14ac:dyDescent="0.2">
      <c r="A80" s="63"/>
      <c r="B80" s="64"/>
      <c r="C80" s="64"/>
      <c r="D80" s="64"/>
      <c r="E80" s="64"/>
      <c r="F80" s="64"/>
      <c r="G80" s="64"/>
    </row>
    <row r="81" spans="1:7" x14ac:dyDescent="0.2">
      <c r="A81" s="60" t="s">
        <v>19</v>
      </c>
      <c r="E81" s="65" t="s">
        <v>5</v>
      </c>
      <c r="F81" s="65" t="s">
        <v>21</v>
      </c>
    </row>
    <row r="82" spans="1:7" ht="13.5" thickBot="1" x14ac:dyDescent="0.25">
      <c r="A82" s="68" t="s">
        <v>20</v>
      </c>
      <c r="B82" s="69" t="s">
        <v>1</v>
      </c>
      <c r="C82" s="69" t="s">
        <v>2</v>
      </c>
      <c r="D82" s="69" t="s">
        <v>3</v>
      </c>
      <c r="E82" s="69" t="s">
        <v>3</v>
      </c>
      <c r="F82" s="69" t="s">
        <v>3</v>
      </c>
      <c r="G82" s="69" t="s">
        <v>4</v>
      </c>
    </row>
    <row r="83" spans="1:7" x14ac:dyDescent="0.2">
      <c r="A83" s="60"/>
      <c r="B83" s="65"/>
      <c r="C83" s="65"/>
      <c r="D83" s="65"/>
      <c r="E83" s="65"/>
      <c r="F83" s="65"/>
      <c r="G83" s="65"/>
    </row>
    <row r="84" spans="1:7" x14ac:dyDescent="0.2">
      <c r="A84" s="74">
        <v>43449</v>
      </c>
      <c r="B84" s="50" t="e">
        <f>'Series Detail'!#REF!</f>
        <v>#REF!</v>
      </c>
      <c r="C84" s="76">
        <v>0</v>
      </c>
      <c r="D84" s="50" t="e">
        <f>'Series Detail'!#REF!</f>
        <v>#REF!</v>
      </c>
      <c r="E84" s="50" t="e">
        <f>'Series Detail'!#REF!</f>
        <v>#REF!</v>
      </c>
      <c r="F84" s="50">
        <v>0</v>
      </c>
      <c r="G84" s="50" t="e">
        <f>SUM(B84,D84:F84)</f>
        <v>#REF!</v>
      </c>
    </row>
    <row r="85" spans="1:7" x14ac:dyDescent="0.2">
      <c r="A85" s="74">
        <v>43631</v>
      </c>
      <c r="B85" s="50">
        <f>'Series Detail'!BK15</f>
        <v>0</v>
      </c>
      <c r="C85" s="76">
        <v>0</v>
      </c>
      <c r="D85" s="50">
        <f>'Series Detail'!BM15</f>
        <v>18269725</v>
      </c>
      <c r="E85" s="50">
        <f>'Series Detail'!BN15</f>
        <v>0</v>
      </c>
      <c r="F85" s="50">
        <v>0</v>
      </c>
      <c r="G85" s="50">
        <f>SUM(B85,D85:F85)</f>
        <v>18269725</v>
      </c>
    </row>
    <row r="87" spans="1:7" x14ac:dyDescent="0.2">
      <c r="A87" s="89" t="s">
        <v>0</v>
      </c>
      <c r="B87" s="89"/>
      <c r="C87" s="90"/>
      <c r="D87" s="90"/>
      <c r="E87" s="90"/>
      <c r="F87" s="90"/>
      <c r="G87" s="90"/>
    </row>
    <row r="88" spans="1:7" x14ac:dyDescent="0.2">
      <c r="A88" s="91" t="s">
        <v>22</v>
      </c>
      <c r="B88" s="91"/>
      <c r="C88" s="92"/>
      <c r="D88" s="92"/>
      <c r="E88" s="92"/>
      <c r="F88" s="92"/>
      <c r="G88" s="92"/>
    </row>
    <row r="89" spans="1:7" x14ac:dyDescent="0.2">
      <c r="A89" s="63"/>
      <c r="B89" s="64"/>
      <c r="C89" s="64"/>
      <c r="D89" s="64"/>
      <c r="E89" s="64"/>
      <c r="F89" s="64"/>
      <c r="G89" s="64"/>
    </row>
    <row r="90" spans="1:7" x14ac:dyDescent="0.2">
      <c r="A90" s="60" t="s">
        <v>19</v>
      </c>
      <c r="E90" s="65" t="s">
        <v>5</v>
      </c>
      <c r="F90" s="65" t="s">
        <v>21</v>
      </c>
    </row>
    <row r="91" spans="1:7" ht="13.5" thickBot="1" x14ac:dyDescent="0.25">
      <c r="A91" s="68" t="s">
        <v>20</v>
      </c>
      <c r="B91" s="69" t="s">
        <v>1</v>
      </c>
      <c r="C91" s="69" t="s">
        <v>2</v>
      </c>
      <c r="D91" s="69" t="s">
        <v>3</v>
      </c>
      <c r="E91" s="69" t="s">
        <v>3</v>
      </c>
      <c r="F91" s="69" t="s">
        <v>3</v>
      </c>
      <c r="G91" s="69" t="s">
        <v>4</v>
      </c>
    </row>
    <row r="92" spans="1:7" x14ac:dyDescent="0.2">
      <c r="A92" s="60"/>
      <c r="B92" s="65"/>
      <c r="C92" s="65"/>
      <c r="D92" s="65"/>
      <c r="E92" s="65"/>
      <c r="F92" s="65"/>
      <c r="G92" s="65"/>
    </row>
    <row r="93" spans="1:7" x14ac:dyDescent="0.2">
      <c r="A93" s="74">
        <v>43449</v>
      </c>
      <c r="B93" s="50" t="e">
        <f>'Series Detail'!#REF!</f>
        <v>#REF!</v>
      </c>
      <c r="C93" s="76">
        <v>0</v>
      </c>
      <c r="D93" s="50" t="e">
        <f>'Series Detail'!#REF!</f>
        <v>#REF!</v>
      </c>
      <c r="E93" s="50" t="e">
        <f>'Series Detail'!#REF!</f>
        <v>#REF!</v>
      </c>
      <c r="F93" s="50">
        <v>0</v>
      </c>
      <c r="G93" s="50" t="e">
        <f>SUM(B93,D93:F93)</f>
        <v>#REF!</v>
      </c>
    </row>
    <row r="94" spans="1:7" x14ac:dyDescent="0.2">
      <c r="A94" s="74">
        <v>43631</v>
      </c>
      <c r="B94" s="50">
        <f>'Series Detail'!BX15</f>
        <v>0</v>
      </c>
      <c r="C94" s="76">
        <v>0</v>
      </c>
      <c r="D94" s="50">
        <f>'Series Detail'!BZ15</f>
        <v>2537162.5</v>
      </c>
      <c r="E94" s="50">
        <f>'Series Detail'!CA15</f>
        <v>0</v>
      </c>
      <c r="F94" s="50">
        <v>0</v>
      </c>
      <c r="G94" s="50">
        <f>SUM(B94,D94:F94)</f>
        <v>2537162.5</v>
      </c>
    </row>
    <row r="96" spans="1:7" x14ac:dyDescent="0.2">
      <c r="A96" s="89" t="s">
        <v>0</v>
      </c>
      <c r="B96" s="89"/>
      <c r="C96" s="90"/>
      <c r="D96" s="90"/>
      <c r="E96" s="90"/>
      <c r="F96" s="90"/>
      <c r="G96" s="90"/>
    </row>
    <row r="97" spans="1:7" x14ac:dyDescent="0.2">
      <c r="A97" s="91" t="s">
        <v>23</v>
      </c>
      <c r="B97" s="91"/>
      <c r="C97" s="92"/>
      <c r="D97" s="92"/>
      <c r="E97" s="92"/>
      <c r="F97" s="92"/>
      <c r="G97" s="92"/>
    </row>
    <row r="98" spans="1:7" x14ac:dyDescent="0.2">
      <c r="A98" s="63"/>
      <c r="B98" s="64"/>
      <c r="C98" s="64"/>
      <c r="D98" s="64"/>
      <c r="E98" s="64"/>
      <c r="F98" s="64"/>
      <c r="G98" s="64"/>
    </row>
    <row r="99" spans="1:7" x14ac:dyDescent="0.2">
      <c r="A99" s="60" t="s">
        <v>19</v>
      </c>
      <c r="E99" s="65" t="s">
        <v>5</v>
      </c>
      <c r="F99" s="65" t="s">
        <v>21</v>
      </c>
    </row>
    <row r="100" spans="1:7" ht="13.5" thickBot="1" x14ac:dyDescent="0.25">
      <c r="A100" s="68" t="s">
        <v>20</v>
      </c>
      <c r="B100" s="69" t="s">
        <v>1</v>
      </c>
      <c r="C100" s="69" t="s">
        <v>2</v>
      </c>
      <c r="D100" s="69" t="s">
        <v>3</v>
      </c>
      <c r="E100" s="69" t="s">
        <v>3</v>
      </c>
      <c r="F100" s="69" t="s">
        <v>3</v>
      </c>
      <c r="G100" s="69" t="s">
        <v>4</v>
      </c>
    </row>
    <row r="101" spans="1:7" x14ac:dyDescent="0.2">
      <c r="A101" s="60"/>
      <c r="B101" s="65"/>
      <c r="C101" s="65"/>
      <c r="D101" s="65"/>
      <c r="E101" s="65"/>
      <c r="F101" s="65"/>
      <c r="G101" s="65"/>
    </row>
    <row r="102" spans="1:7" x14ac:dyDescent="0.2">
      <c r="A102" s="74">
        <v>43449</v>
      </c>
      <c r="B102" s="50" t="e">
        <f>'Series Detail'!#REF!</f>
        <v>#REF!</v>
      </c>
      <c r="C102" s="76">
        <v>0</v>
      </c>
      <c r="D102" s="50" t="e">
        <f>'Series Detail'!#REF!</f>
        <v>#REF!</v>
      </c>
      <c r="E102" s="50" t="e">
        <f>'Series Detail'!#REF!</f>
        <v>#REF!</v>
      </c>
      <c r="F102" s="50">
        <v>0</v>
      </c>
      <c r="G102" s="50" t="e">
        <f>SUM(B102,D102:F102)</f>
        <v>#REF!</v>
      </c>
    </row>
    <row r="103" spans="1:7" x14ac:dyDescent="0.2">
      <c r="A103" s="74">
        <v>43631</v>
      </c>
      <c r="B103" s="50">
        <f>'Series Detail'!CE15</f>
        <v>0</v>
      </c>
      <c r="C103" s="76">
        <v>0</v>
      </c>
      <c r="D103" s="50">
        <f>'Series Detail'!CG15</f>
        <v>2499397.5</v>
      </c>
      <c r="E103" s="50">
        <f>'Series Detail'!CH15</f>
        <v>0</v>
      </c>
      <c r="F103" s="50">
        <v>0</v>
      </c>
      <c r="G103" s="50">
        <f>SUM(B103,D103:F103)</f>
        <v>2499397.5</v>
      </c>
    </row>
    <row r="105" spans="1:7" x14ac:dyDescent="0.2">
      <c r="A105" s="89" t="s">
        <v>0</v>
      </c>
      <c r="B105" s="89"/>
      <c r="C105" s="90"/>
      <c r="D105" s="90"/>
      <c r="E105" s="90"/>
      <c r="F105" s="90"/>
      <c r="G105" s="90"/>
    </row>
    <row r="106" spans="1:7" x14ac:dyDescent="0.2">
      <c r="A106" s="91" t="s">
        <v>8</v>
      </c>
      <c r="B106" s="91"/>
      <c r="C106" s="92"/>
      <c r="D106" s="92"/>
      <c r="E106" s="92"/>
      <c r="F106" s="92"/>
      <c r="G106" s="92"/>
    </row>
    <row r="107" spans="1:7" x14ac:dyDescent="0.2">
      <c r="A107" s="63"/>
      <c r="B107" s="64"/>
      <c r="C107" s="64"/>
      <c r="D107" s="64"/>
      <c r="E107" s="64"/>
      <c r="F107" s="64"/>
      <c r="G107" s="64"/>
    </row>
    <row r="108" spans="1:7" x14ac:dyDescent="0.2">
      <c r="A108" s="60" t="s">
        <v>19</v>
      </c>
      <c r="E108" s="65" t="s">
        <v>5</v>
      </c>
      <c r="F108" s="65" t="s">
        <v>21</v>
      </c>
    </row>
    <row r="109" spans="1:7" ht="13.5" thickBot="1" x14ac:dyDescent="0.25">
      <c r="A109" s="68" t="s">
        <v>20</v>
      </c>
      <c r="B109" s="69" t="s">
        <v>1</v>
      </c>
      <c r="C109" s="69" t="s">
        <v>2</v>
      </c>
      <c r="D109" s="69" t="s">
        <v>3</v>
      </c>
      <c r="E109" s="69" t="s">
        <v>3</v>
      </c>
      <c r="F109" s="69" t="s">
        <v>3</v>
      </c>
      <c r="G109" s="69" t="s">
        <v>4</v>
      </c>
    </row>
    <row r="110" spans="1:7" x14ac:dyDescent="0.2">
      <c r="A110" s="60"/>
      <c r="B110" s="65"/>
      <c r="C110" s="65"/>
      <c r="D110" s="65"/>
      <c r="E110" s="65"/>
      <c r="F110" s="65"/>
      <c r="G110" s="65"/>
    </row>
    <row r="111" spans="1:7" x14ac:dyDescent="0.2">
      <c r="A111" s="74">
        <v>43449</v>
      </c>
      <c r="B111" s="50">
        <v>0</v>
      </c>
      <c r="C111" s="76">
        <v>0</v>
      </c>
      <c r="D111" s="50">
        <v>0</v>
      </c>
      <c r="E111" s="50">
        <v>0</v>
      </c>
      <c r="F111" s="50">
        <v>0</v>
      </c>
      <c r="G111" s="50">
        <f>SUM(B111,D111:F111)</f>
        <v>0</v>
      </c>
    </row>
    <row r="112" spans="1:7" x14ac:dyDescent="0.2">
      <c r="A112" s="74">
        <v>43631</v>
      </c>
      <c r="B112" s="50">
        <v>0</v>
      </c>
      <c r="C112" s="76">
        <v>0</v>
      </c>
      <c r="D112" s="50">
        <v>0</v>
      </c>
      <c r="E112" s="50">
        <v>0</v>
      </c>
      <c r="F112" s="50">
        <v>0</v>
      </c>
      <c r="G112" s="50">
        <f>SUM(B112,D112:F112)</f>
        <v>0</v>
      </c>
    </row>
    <row r="114" spans="1:7" x14ac:dyDescent="0.2">
      <c r="A114" s="89" t="s">
        <v>0</v>
      </c>
      <c r="B114" s="89"/>
      <c r="C114" s="90"/>
      <c r="D114" s="90"/>
      <c r="E114" s="90"/>
      <c r="F114" s="90"/>
      <c r="G114" s="90"/>
    </row>
    <row r="115" spans="1:7" x14ac:dyDescent="0.2">
      <c r="A115" s="91" t="s">
        <v>10</v>
      </c>
      <c r="B115" s="91"/>
      <c r="C115" s="92"/>
      <c r="D115" s="92"/>
      <c r="E115" s="92"/>
      <c r="F115" s="92"/>
      <c r="G115" s="92"/>
    </row>
    <row r="116" spans="1:7" x14ac:dyDescent="0.2">
      <c r="A116" s="63"/>
      <c r="B116" s="64"/>
      <c r="C116" s="64"/>
      <c r="D116" s="64"/>
      <c r="E116" s="64"/>
      <c r="F116" s="64"/>
      <c r="G116" s="64"/>
    </row>
    <row r="117" spans="1:7" x14ac:dyDescent="0.2">
      <c r="A117" s="60" t="s">
        <v>19</v>
      </c>
      <c r="E117" s="65" t="s">
        <v>5</v>
      </c>
      <c r="F117" s="65" t="s">
        <v>21</v>
      </c>
    </row>
    <row r="118" spans="1:7" ht="13.5" thickBot="1" x14ac:dyDescent="0.25">
      <c r="A118" s="68" t="s">
        <v>20</v>
      </c>
      <c r="B118" s="69" t="s">
        <v>1</v>
      </c>
      <c r="C118" s="69" t="s">
        <v>2</v>
      </c>
      <c r="D118" s="69" t="s">
        <v>3</v>
      </c>
      <c r="E118" s="69" t="s">
        <v>3</v>
      </c>
      <c r="F118" s="69" t="s">
        <v>3</v>
      </c>
      <c r="G118" s="69" t="s">
        <v>4</v>
      </c>
    </row>
    <row r="119" spans="1:7" x14ac:dyDescent="0.2">
      <c r="A119" s="60"/>
      <c r="B119" s="65"/>
      <c r="C119" s="65"/>
      <c r="D119" s="65"/>
      <c r="E119" s="65"/>
      <c r="F119" s="65"/>
      <c r="G119" s="65"/>
    </row>
    <row r="120" spans="1:7" x14ac:dyDescent="0.2">
      <c r="A120" s="74">
        <v>43449</v>
      </c>
      <c r="B120" s="50" t="e">
        <f>'Series Detail'!#REF!</f>
        <v>#REF!</v>
      </c>
      <c r="C120" s="93" t="e">
        <f>'Series Detail'!#REF!</f>
        <v>#REF!</v>
      </c>
      <c r="D120" s="50" t="e">
        <f>'Series Detail'!#REF!</f>
        <v>#REF!</v>
      </c>
      <c r="E120" s="50">
        <v>0</v>
      </c>
      <c r="F120" s="50">
        <v>0</v>
      </c>
      <c r="G120" s="50" t="e">
        <f>SUM(B120,D120:F120)</f>
        <v>#REF!</v>
      </c>
    </row>
    <row r="121" spans="1:7" x14ac:dyDescent="0.2">
      <c r="A121" s="74">
        <v>43631</v>
      </c>
      <c r="B121" s="50">
        <f>'Series Detail'!CX15</f>
        <v>3180000</v>
      </c>
      <c r="C121" s="93">
        <f>'Series Detail'!CY15</f>
        <v>5.5E-2</v>
      </c>
      <c r="D121" s="50">
        <f>'Series Detail'!CZ15</f>
        <v>494312.5</v>
      </c>
      <c r="E121" s="50">
        <v>0</v>
      </c>
      <c r="F121" s="50">
        <v>0</v>
      </c>
      <c r="G121" s="50">
        <f>SUM(B121,D121:F121)</f>
        <v>3674312.5</v>
      </c>
    </row>
    <row r="123" spans="1:7" x14ac:dyDescent="0.2">
      <c r="A123" s="89" t="s">
        <v>0</v>
      </c>
      <c r="B123" s="89"/>
      <c r="C123" s="90"/>
      <c r="D123" s="90"/>
      <c r="E123" s="90"/>
      <c r="F123" s="90"/>
      <c r="G123" s="90"/>
    </row>
    <row r="124" spans="1:7" x14ac:dyDescent="0.2">
      <c r="A124" s="91" t="s">
        <v>9</v>
      </c>
      <c r="B124" s="91"/>
      <c r="C124" s="92"/>
      <c r="D124" s="92"/>
      <c r="E124" s="92"/>
      <c r="F124" s="92"/>
      <c r="G124" s="92"/>
    </row>
    <row r="125" spans="1:7" x14ac:dyDescent="0.2">
      <c r="A125" s="63"/>
      <c r="B125" s="64"/>
      <c r="C125" s="64"/>
      <c r="D125" s="64"/>
      <c r="E125" s="64"/>
      <c r="F125" s="64"/>
      <c r="G125" s="64"/>
    </row>
    <row r="126" spans="1:7" x14ac:dyDescent="0.2">
      <c r="A126" s="60" t="s">
        <v>19</v>
      </c>
      <c r="E126" s="65" t="s">
        <v>5</v>
      </c>
      <c r="F126" s="65" t="s">
        <v>21</v>
      </c>
    </row>
    <row r="127" spans="1:7" ht="13.5" thickBot="1" x14ac:dyDescent="0.25">
      <c r="A127" s="68" t="s">
        <v>20</v>
      </c>
      <c r="B127" s="69" t="s">
        <v>1</v>
      </c>
      <c r="C127" s="69" t="s">
        <v>2</v>
      </c>
      <c r="D127" s="69" t="s">
        <v>3</v>
      </c>
      <c r="E127" s="69" t="s">
        <v>3</v>
      </c>
      <c r="F127" s="69" t="s">
        <v>3</v>
      </c>
      <c r="G127" s="69" t="s">
        <v>4</v>
      </c>
    </row>
    <row r="128" spans="1:7" x14ac:dyDescent="0.2">
      <c r="A128" s="60"/>
      <c r="B128" s="65"/>
      <c r="C128" s="65"/>
      <c r="D128" s="65"/>
      <c r="E128" s="65"/>
      <c r="F128" s="65"/>
      <c r="G128" s="65"/>
    </row>
    <row r="129" spans="1:7" x14ac:dyDescent="0.2">
      <c r="A129" s="74">
        <v>43449</v>
      </c>
      <c r="B129" s="50" t="e">
        <f>'Series Detail'!#REF!</f>
        <v>#REF!</v>
      </c>
      <c r="C129" s="76">
        <v>0</v>
      </c>
      <c r="D129" s="50" t="e">
        <f>'Series Detail'!#REF!</f>
        <v>#REF!</v>
      </c>
      <c r="E129" s="50">
        <v>0</v>
      </c>
      <c r="F129" s="50">
        <v>0</v>
      </c>
      <c r="G129" s="50" t="e">
        <f>SUM(B129,D129:F129)</f>
        <v>#REF!</v>
      </c>
    </row>
    <row r="130" spans="1:7" x14ac:dyDescent="0.2">
      <c r="A130" s="74">
        <v>43631</v>
      </c>
      <c r="B130" s="50">
        <f>'Series Detail'!CR15</f>
        <v>30000</v>
      </c>
      <c r="C130" s="76">
        <v>5.5E-2</v>
      </c>
      <c r="D130" s="50">
        <f>'Series Detail'!CT15</f>
        <v>2240562.5</v>
      </c>
      <c r="E130" s="50">
        <v>0</v>
      </c>
      <c r="F130" s="50">
        <v>0</v>
      </c>
      <c r="G130" s="50">
        <f>SUM(B130,D130:F130)</f>
        <v>2270562.5</v>
      </c>
    </row>
    <row r="132" spans="1:7" x14ac:dyDescent="0.2">
      <c r="A132" s="89" t="s">
        <v>0</v>
      </c>
      <c r="B132" s="89"/>
      <c r="C132" s="90"/>
      <c r="D132" s="90"/>
      <c r="E132" s="90"/>
      <c r="F132" s="90"/>
      <c r="G132" s="90"/>
    </row>
    <row r="133" spans="1:7" x14ac:dyDescent="0.2">
      <c r="A133" s="91" t="s">
        <v>11</v>
      </c>
      <c r="B133" s="91"/>
      <c r="C133" s="92"/>
      <c r="D133" s="92"/>
      <c r="E133" s="92"/>
      <c r="F133" s="92"/>
      <c r="G133" s="92"/>
    </row>
    <row r="134" spans="1:7" x14ac:dyDescent="0.2">
      <c r="A134" s="63"/>
      <c r="B134" s="64"/>
      <c r="C134" s="64"/>
      <c r="D134" s="64"/>
      <c r="E134" s="64"/>
      <c r="F134" s="64"/>
      <c r="G134" s="64"/>
    </row>
    <row r="135" spans="1:7" x14ac:dyDescent="0.2">
      <c r="A135" s="60" t="s">
        <v>19</v>
      </c>
      <c r="E135" s="65" t="s">
        <v>5</v>
      </c>
      <c r="F135" s="65" t="s">
        <v>21</v>
      </c>
    </row>
    <row r="136" spans="1:7" ht="13.5" thickBot="1" x14ac:dyDescent="0.25">
      <c r="A136" s="68" t="s">
        <v>20</v>
      </c>
      <c r="B136" s="69" t="s">
        <v>1</v>
      </c>
      <c r="C136" s="69" t="s">
        <v>2</v>
      </c>
      <c r="D136" s="69" t="s">
        <v>3</v>
      </c>
      <c r="E136" s="69" t="s">
        <v>3</v>
      </c>
      <c r="F136" s="69" t="s">
        <v>3</v>
      </c>
      <c r="G136" s="69" t="s">
        <v>4</v>
      </c>
    </row>
    <row r="137" spans="1:7" x14ac:dyDescent="0.2">
      <c r="A137" s="60"/>
      <c r="B137" s="65"/>
      <c r="C137" s="65"/>
      <c r="D137" s="65"/>
      <c r="E137" s="65"/>
      <c r="F137" s="65"/>
      <c r="G137" s="65"/>
    </row>
    <row r="138" spans="1:7" x14ac:dyDescent="0.2">
      <c r="A138" s="74">
        <v>43449</v>
      </c>
      <c r="B138" s="50" t="e">
        <f>'Series Detail'!#REF!</f>
        <v>#REF!</v>
      </c>
      <c r="C138" s="76" t="e">
        <f>'Series Detail'!#REF!</f>
        <v>#REF!</v>
      </c>
      <c r="D138" s="50" t="e">
        <f>'Series Detail'!#REF!</f>
        <v>#REF!</v>
      </c>
      <c r="E138" s="50" t="e">
        <f>'Series Detail'!#REF!</f>
        <v>#REF!</v>
      </c>
      <c r="F138" s="50">
        <v>0</v>
      </c>
      <c r="G138" s="50" t="e">
        <f>SUM(B138,D138:F138)</f>
        <v>#REF!</v>
      </c>
    </row>
    <row r="139" spans="1:7" x14ac:dyDescent="0.2">
      <c r="A139" s="74">
        <v>43631</v>
      </c>
      <c r="B139" s="50">
        <f>'Series Detail'!DD15</f>
        <v>0</v>
      </c>
      <c r="C139" s="76">
        <f>'Series Detail'!DE15</f>
        <v>0</v>
      </c>
      <c r="D139" s="50">
        <f>'Series Detail'!DF15</f>
        <v>0</v>
      </c>
      <c r="E139" s="50">
        <f>'Series Detail'!DG15</f>
        <v>0</v>
      </c>
      <c r="F139" s="50">
        <v>0</v>
      </c>
      <c r="G139" s="50">
        <f>SUM(B139,D139:F139)</f>
        <v>0</v>
      </c>
    </row>
    <row r="141" spans="1:7" x14ac:dyDescent="0.2">
      <c r="A141" s="89" t="s">
        <v>0</v>
      </c>
      <c r="B141" s="89"/>
      <c r="C141" s="90"/>
      <c r="D141" s="90"/>
      <c r="E141" s="90"/>
      <c r="F141" s="90"/>
      <c r="G141" s="90"/>
    </row>
    <row r="142" spans="1:7" x14ac:dyDescent="0.2">
      <c r="A142" s="91" t="s">
        <v>12</v>
      </c>
      <c r="B142" s="91"/>
      <c r="C142" s="92"/>
      <c r="D142" s="92"/>
      <c r="E142" s="92"/>
      <c r="F142" s="92"/>
      <c r="G142" s="92"/>
    </row>
    <row r="143" spans="1:7" x14ac:dyDescent="0.2">
      <c r="A143" s="63"/>
      <c r="B143" s="64"/>
      <c r="C143" s="64"/>
      <c r="D143" s="64"/>
      <c r="E143" s="64"/>
      <c r="F143" s="64"/>
      <c r="G143" s="64"/>
    </row>
    <row r="144" spans="1:7" x14ac:dyDescent="0.2">
      <c r="A144" s="60" t="s">
        <v>19</v>
      </c>
      <c r="E144" s="65" t="s">
        <v>5</v>
      </c>
      <c r="F144" s="65" t="s">
        <v>21</v>
      </c>
    </row>
    <row r="145" spans="1:7" ht="13.5" thickBot="1" x14ac:dyDescent="0.25">
      <c r="A145" s="68" t="s">
        <v>20</v>
      </c>
      <c r="B145" s="69" t="s">
        <v>1</v>
      </c>
      <c r="C145" s="69" t="s">
        <v>2</v>
      </c>
      <c r="D145" s="69" t="s">
        <v>3</v>
      </c>
      <c r="E145" s="69" t="s">
        <v>3</v>
      </c>
      <c r="F145" s="69" t="s">
        <v>3</v>
      </c>
      <c r="G145" s="69" t="s">
        <v>4</v>
      </c>
    </row>
    <row r="146" spans="1:7" x14ac:dyDescent="0.2">
      <c r="A146" s="60"/>
      <c r="B146" s="65"/>
      <c r="C146" s="65"/>
      <c r="D146" s="65"/>
      <c r="E146" s="65"/>
      <c r="F146" s="65"/>
      <c r="G146" s="65"/>
    </row>
    <row r="147" spans="1:7" x14ac:dyDescent="0.2">
      <c r="A147" s="74">
        <v>43449</v>
      </c>
      <c r="B147" s="50" t="e">
        <f>'Series Detail'!#REF!</f>
        <v>#REF!</v>
      </c>
      <c r="C147" s="76" t="e">
        <f>'Series Detail'!#REF!</f>
        <v>#REF!</v>
      </c>
      <c r="D147" s="50" t="e">
        <f>'Series Detail'!#REF!</f>
        <v>#REF!</v>
      </c>
      <c r="E147" s="50" t="e">
        <f>'Series Detail'!#REF!</f>
        <v>#REF!</v>
      </c>
      <c r="F147" s="50">
        <v>0</v>
      </c>
      <c r="G147" s="50" t="e">
        <f>SUM(B147,D147:F147)</f>
        <v>#REF!</v>
      </c>
    </row>
    <row r="148" spans="1:7" x14ac:dyDescent="0.2">
      <c r="A148" s="74">
        <v>43631</v>
      </c>
      <c r="B148" s="50">
        <f>'Series Detail'!DR15</f>
        <v>1618686.3</v>
      </c>
      <c r="C148" s="76">
        <f>'Series Detail'!DS15</f>
        <v>6.6500000000000004E-2</v>
      </c>
      <c r="D148" s="50">
        <f>'Series Detail'!DT15</f>
        <v>0</v>
      </c>
      <c r="E148" s="50">
        <f>'Series Detail'!DU15</f>
        <v>6676313.7000000002</v>
      </c>
      <c r="F148" s="50">
        <v>0</v>
      </c>
      <c r="G148" s="50">
        <f>SUM(B148,D148:F148)</f>
        <v>8295000</v>
      </c>
    </row>
    <row r="150" spans="1:7" x14ac:dyDescent="0.2">
      <c r="A150" s="89" t="s">
        <v>0</v>
      </c>
      <c r="B150" s="89"/>
      <c r="C150" s="90"/>
      <c r="D150" s="90"/>
      <c r="E150" s="90"/>
      <c r="F150" s="90"/>
      <c r="G150" s="90"/>
    </row>
    <row r="151" spans="1:7" x14ac:dyDescent="0.2">
      <c r="A151" s="91" t="s">
        <v>13</v>
      </c>
      <c r="B151" s="91"/>
      <c r="C151" s="92"/>
      <c r="D151" s="92"/>
      <c r="E151" s="92"/>
      <c r="F151" s="92"/>
      <c r="G151" s="92"/>
    </row>
    <row r="152" spans="1:7" x14ac:dyDescent="0.2">
      <c r="A152" s="63"/>
      <c r="B152" s="64"/>
      <c r="C152" s="64"/>
      <c r="D152" s="64"/>
      <c r="E152" s="64"/>
      <c r="F152" s="64"/>
      <c r="G152" s="64"/>
    </row>
    <row r="153" spans="1:7" x14ac:dyDescent="0.2">
      <c r="A153" s="60" t="s">
        <v>19</v>
      </c>
      <c r="E153" s="65" t="s">
        <v>5</v>
      </c>
      <c r="F153" s="65" t="s">
        <v>21</v>
      </c>
    </row>
    <row r="154" spans="1:7" ht="13.5" thickBot="1" x14ac:dyDescent="0.25">
      <c r="A154" s="68" t="s">
        <v>20</v>
      </c>
      <c r="B154" s="69" t="s">
        <v>1</v>
      </c>
      <c r="C154" s="69" t="s">
        <v>2</v>
      </c>
      <c r="D154" s="69" t="s">
        <v>3</v>
      </c>
      <c r="E154" s="69" t="s">
        <v>3</v>
      </c>
      <c r="F154" s="69" t="s">
        <v>3</v>
      </c>
      <c r="G154" s="69" t="s">
        <v>4</v>
      </c>
    </row>
    <row r="155" spans="1:7" x14ac:dyDescent="0.2">
      <c r="A155" s="60"/>
      <c r="B155" s="65"/>
      <c r="C155" s="65"/>
      <c r="D155" s="65"/>
      <c r="E155" s="65"/>
      <c r="F155" s="65"/>
      <c r="G155" s="65"/>
    </row>
    <row r="156" spans="1:7" x14ac:dyDescent="0.2">
      <c r="A156" s="74">
        <v>43449</v>
      </c>
      <c r="B156" s="50" t="e">
        <f>'Series Detail'!#REF!</f>
        <v>#REF!</v>
      </c>
      <c r="C156" s="76" t="e">
        <f>'Series Detail'!#REF!</f>
        <v>#REF!</v>
      </c>
      <c r="D156" s="50" t="e">
        <f>'Series Detail'!#REF!</f>
        <v>#REF!</v>
      </c>
      <c r="E156" s="50" t="e">
        <f>'Series Detail'!#REF!</f>
        <v>#REF!</v>
      </c>
      <c r="F156" s="50">
        <v>0</v>
      </c>
      <c r="G156" s="50" t="e">
        <f>SUM(B156,D156:F156)</f>
        <v>#REF!</v>
      </c>
    </row>
    <row r="157" spans="1:7" x14ac:dyDescent="0.2">
      <c r="A157" s="74">
        <v>43631</v>
      </c>
      <c r="B157" s="50">
        <f>'Series Detail'!DK15</f>
        <v>578590.1</v>
      </c>
      <c r="C157" s="76">
        <f>'Series Detail'!DL15</f>
        <v>6.6500000000000004E-2</v>
      </c>
      <c r="D157" s="50">
        <f>'Series Detail'!DM15</f>
        <v>0</v>
      </c>
      <c r="E157" s="50">
        <f>'Series Detail'!DN15</f>
        <v>2386409.9</v>
      </c>
      <c r="F157" s="50">
        <v>0</v>
      </c>
      <c r="G157" s="50">
        <f>SUM(B157,D157:F157)</f>
        <v>2965000</v>
      </c>
    </row>
    <row r="159" spans="1:7" x14ac:dyDescent="0.2">
      <c r="A159" s="89" t="s">
        <v>0</v>
      </c>
      <c r="B159" s="89"/>
      <c r="C159" s="90"/>
      <c r="D159" s="90"/>
      <c r="E159" s="90"/>
      <c r="F159" s="90"/>
      <c r="G159" s="90"/>
    </row>
    <row r="160" spans="1:7" x14ac:dyDescent="0.2">
      <c r="A160" s="91" t="s">
        <v>14</v>
      </c>
      <c r="B160" s="91"/>
      <c r="C160" s="92"/>
      <c r="D160" s="92"/>
      <c r="E160" s="92"/>
      <c r="F160" s="92"/>
      <c r="G160" s="92"/>
    </row>
    <row r="161" spans="1:8" x14ac:dyDescent="0.2">
      <c r="A161" s="63"/>
      <c r="B161" s="64"/>
      <c r="C161" s="64"/>
      <c r="D161" s="64"/>
      <c r="E161" s="64"/>
      <c r="F161" s="64"/>
      <c r="G161" s="64"/>
    </row>
    <row r="162" spans="1:8" x14ac:dyDescent="0.2">
      <c r="A162" s="60" t="s">
        <v>19</v>
      </c>
      <c r="E162" s="65" t="s">
        <v>5</v>
      </c>
      <c r="F162" s="65" t="s">
        <v>21</v>
      </c>
    </row>
    <row r="163" spans="1:8" ht="13.5" thickBot="1" x14ac:dyDescent="0.25">
      <c r="A163" s="68" t="s">
        <v>20</v>
      </c>
      <c r="B163" s="69" t="s">
        <v>1</v>
      </c>
      <c r="C163" s="69" t="s">
        <v>2</v>
      </c>
      <c r="D163" s="69" t="s">
        <v>3</v>
      </c>
      <c r="E163" s="69" t="s">
        <v>3</v>
      </c>
      <c r="F163" s="69" t="s">
        <v>3</v>
      </c>
      <c r="G163" s="69" t="s">
        <v>4</v>
      </c>
    </row>
    <row r="164" spans="1:8" x14ac:dyDescent="0.2">
      <c r="A164" s="60"/>
      <c r="B164" s="65"/>
      <c r="C164" s="65"/>
      <c r="D164" s="65"/>
      <c r="E164" s="65"/>
      <c r="F164" s="65"/>
      <c r="G164" s="65"/>
    </row>
    <row r="165" spans="1:8" x14ac:dyDescent="0.2">
      <c r="A165" s="74">
        <v>43449</v>
      </c>
      <c r="B165" s="50" t="e">
        <f>'Series Detail'!#REF!</f>
        <v>#REF!</v>
      </c>
      <c r="C165" s="76" t="e">
        <f>'Series Detail'!#REF!</f>
        <v>#REF!</v>
      </c>
      <c r="D165" s="50" t="e">
        <f>'Series Detail'!#REF!</f>
        <v>#REF!</v>
      </c>
      <c r="E165" s="50" t="e">
        <f>'Series Detail'!#REF!</f>
        <v>#REF!</v>
      </c>
      <c r="F165" s="50">
        <v>0</v>
      </c>
      <c r="G165" s="50" t="e">
        <f>SUM(B165,D165:F165)</f>
        <v>#REF!</v>
      </c>
    </row>
    <row r="166" spans="1:8" x14ac:dyDescent="0.2">
      <c r="A166" s="74">
        <v>43631</v>
      </c>
      <c r="B166" s="50">
        <f>'Series Detail'!DY15</f>
        <v>7785954.5499999989</v>
      </c>
      <c r="C166" s="76">
        <f>'Series Detail'!DZ15</f>
        <v>6.7500000000000004E-2</v>
      </c>
      <c r="D166" s="50">
        <f>'Series Detail'!EA15</f>
        <v>0</v>
      </c>
      <c r="E166" s="50">
        <f>'Series Detail'!EB15</f>
        <v>37269045.450000003</v>
      </c>
      <c r="F166" s="50">
        <v>0</v>
      </c>
      <c r="G166" s="50">
        <f>SUM(B166,D166:F166)</f>
        <v>45055000</v>
      </c>
    </row>
    <row r="168" spans="1:8" x14ac:dyDescent="0.2">
      <c r="A168" s="89" t="s">
        <v>103</v>
      </c>
      <c r="B168" s="89"/>
      <c r="C168" s="90"/>
      <c r="D168" s="90"/>
      <c r="E168" s="90"/>
      <c r="F168" s="90"/>
      <c r="G168" s="90"/>
    </row>
    <row r="169" spans="1:8" x14ac:dyDescent="0.2">
      <c r="A169" s="91"/>
      <c r="B169" s="91"/>
      <c r="C169" s="92"/>
      <c r="D169" s="92"/>
      <c r="E169" s="92"/>
      <c r="F169" s="92"/>
      <c r="G169" s="92"/>
    </row>
    <row r="170" spans="1:8" x14ac:dyDescent="0.2">
      <c r="A170" s="63"/>
      <c r="B170" s="64"/>
      <c r="C170" s="64"/>
      <c r="D170" s="64"/>
      <c r="E170" s="64"/>
      <c r="F170" s="64"/>
      <c r="G170" s="64"/>
    </row>
    <row r="171" spans="1:8" x14ac:dyDescent="0.2">
      <c r="A171" s="60" t="s">
        <v>19</v>
      </c>
      <c r="E171" s="65" t="s">
        <v>5</v>
      </c>
      <c r="F171" s="65" t="s">
        <v>21</v>
      </c>
    </row>
    <row r="172" spans="1:8" ht="13.5" thickBot="1" x14ac:dyDescent="0.25">
      <c r="A172" s="68" t="s">
        <v>20</v>
      </c>
      <c r="B172" s="69" t="s">
        <v>1</v>
      </c>
      <c r="C172" s="69" t="s">
        <v>2</v>
      </c>
      <c r="D172" s="69" t="s">
        <v>3</v>
      </c>
      <c r="E172" s="69" t="s">
        <v>3</v>
      </c>
      <c r="F172" s="69" t="s">
        <v>3</v>
      </c>
      <c r="G172" s="69" t="s">
        <v>4</v>
      </c>
    </row>
    <row r="173" spans="1:8" x14ac:dyDescent="0.2">
      <c r="A173" s="60"/>
      <c r="B173" s="65"/>
      <c r="C173" s="65"/>
      <c r="D173" s="65"/>
      <c r="E173" s="65"/>
      <c r="F173" s="65"/>
      <c r="G173" s="65"/>
    </row>
    <row r="174" spans="1:8" x14ac:dyDescent="0.2">
      <c r="A174" s="74">
        <v>43449</v>
      </c>
      <c r="B174" s="50" t="e">
        <f>SUM(B11,B20,B30,B39,B48,B57,B66,B75,B84,B93,B102,B111,B120,B129,B138,B147,B156,B165)</f>
        <v>#REF!</v>
      </c>
      <c r="C174" s="94" t="s">
        <v>104</v>
      </c>
      <c r="D174" s="50" t="e">
        <f t="shared" ref="D174:F175" si="0">SUM(D11,D20,D30,D39,D48,D57,D66,D75,D84,D93,D102,D111,D120,D129,D138,D147,D156,D165)</f>
        <v>#REF!</v>
      </c>
      <c r="E174" s="50" t="e">
        <f t="shared" si="0"/>
        <v>#REF!</v>
      </c>
      <c r="F174" s="50" t="e">
        <f t="shared" si="0"/>
        <v>#REF!</v>
      </c>
      <c r="G174" s="50" t="e">
        <f>SUM(B174,D174:F174)</f>
        <v>#REF!</v>
      </c>
      <c r="H174" s="50"/>
    </row>
    <row r="175" spans="1:8" x14ac:dyDescent="0.2">
      <c r="A175" s="74">
        <v>43631</v>
      </c>
      <c r="B175" s="50">
        <f>SUM(B12,B21,B31,B40,B49,B58,B67,B76,B85,B94,B103,B112,B121,B130,B139,B148,B157,B166)</f>
        <v>13193230.949999999</v>
      </c>
      <c r="C175" s="94" t="s">
        <v>104</v>
      </c>
      <c r="D175" s="50">
        <f t="shared" si="0"/>
        <v>60087647.5</v>
      </c>
      <c r="E175" s="50">
        <f t="shared" si="0"/>
        <v>46331769.050000004</v>
      </c>
      <c r="F175" s="50">
        <f t="shared" si="0"/>
        <v>0</v>
      </c>
      <c r="G175" s="50">
        <f>SUM(B175,D175:F175)</f>
        <v>119612647.5</v>
      </c>
    </row>
  </sheetData>
  <phoneticPr fontId="0" type="noConversion"/>
  <pageMargins left="0.75" right="0.75" top="1" bottom="1" header="0.5" footer="0.5"/>
  <pageSetup scale="99" fitToHeight="3" orientation="portrait" r:id="rId1"/>
  <headerFooter alignWithMargins="0"/>
  <rowBreaks count="3" manualBreakCount="3">
    <brk id="50" max="6" man="1"/>
    <brk id="95" max="6" man="1"/>
    <brk id="1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COI</vt:lpstr>
      <vt:lpstr>Total Debt</vt:lpstr>
      <vt:lpstr>2017AB</vt:lpstr>
      <vt:lpstr>Unrefunded</vt:lpstr>
      <vt:lpstr>Series Detail</vt:lpstr>
      <vt:lpstr>FY2019</vt:lpstr>
      <vt:lpstr>'2017AB'!Print_Area</vt:lpstr>
      <vt:lpstr>COI!Print_Area</vt:lpstr>
      <vt:lpstr>'FY2019'!Print_Area</vt:lpstr>
      <vt:lpstr>'Total Debt'!Print_Area</vt:lpstr>
      <vt:lpstr>Unrefunded!Print_Area</vt:lpstr>
      <vt:lpstr>'2017AB'!Print_Titles</vt:lpstr>
      <vt:lpstr>'FY2019'!Print_Titles</vt:lpstr>
      <vt:lpstr>'Total Debt'!Print_Titles</vt:lpstr>
      <vt:lpstr>Unrefunded!Print_Titles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Larita Clark</cp:lastModifiedBy>
  <cp:lastPrinted>2019-07-01T19:57:38Z</cp:lastPrinted>
  <dcterms:created xsi:type="dcterms:W3CDTF">1999-09-09T17:30:14Z</dcterms:created>
  <dcterms:modified xsi:type="dcterms:W3CDTF">2019-07-03T15:29:35Z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